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hidePivotFieldList="1"/>
  <mc:AlternateContent xmlns:mc="http://schemas.openxmlformats.org/markup-compatibility/2006">
    <mc:Choice Requires="x15">
      <x15ac:absPath xmlns:x15ac="http://schemas.microsoft.com/office/spreadsheetml/2010/11/ac" url="\\valtion.fi\Yhteiset tiedostot\TEM\AKO\ARR\Seurantakomitea 2021-2027\9. kokous 11.12.2025\Jälkilähetys\"/>
    </mc:Choice>
  </mc:AlternateContent>
  <xr:revisionPtr revIDLastSave="0" documentId="13_ncr:1_{AC1AD70E-2879-42A7-ADD7-EFC5DD132046}" xr6:coauthVersionLast="47" xr6:coauthVersionMax="47" xr10:uidLastSave="{00000000-0000-0000-0000-000000000000}"/>
  <bookViews>
    <workbookView xWindow="-110" yWindow="-110" windowWidth="19420" windowHeight="10300" activeTab="2" xr2:uid="{F42F99C6-077B-4B9B-BC8C-6464C41CCAD2}"/>
  </bookViews>
  <sheets>
    <sheet name="Yhteenveto" sheetId="8" r:id="rId1"/>
    <sheet name="Pivot" sheetId="7" r:id="rId2"/>
    <sheet name="ESR+ tuotosindikaattorit 090925" sheetId="5" r:id="rId3"/>
  </sheets>
  <calcPr calcId="191029"/>
  <pivotCaches>
    <pivotCache cacheId="0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9" i="5" l="1"/>
  <c r="R25" i="5" l="1"/>
  <c r="F4" i="8" l="1"/>
  <c r="F5" i="8"/>
  <c r="F6" i="8"/>
  <c r="F7" i="8"/>
  <c r="F8" i="8"/>
  <c r="F9" i="8"/>
  <c r="F3" i="8"/>
  <c r="I4" i="8"/>
  <c r="I5" i="8"/>
  <c r="I6" i="8"/>
  <c r="I7" i="8"/>
  <c r="I8" i="8"/>
  <c r="I9" i="8"/>
  <c r="I3" i="8"/>
  <c r="O5" i="5"/>
  <c r="O6" i="5"/>
  <c r="O7" i="5"/>
  <c r="O8" i="5"/>
  <c r="O9" i="5"/>
  <c r="O10" i="5"/>
  <c r="O11" i="5"/>
  <c r="O12" i="5"/>
  <c r="O13" i="5"/>
  <c r="O14" i="5"/>
  <c r="O15" i="5"/>
  <c r="O16" i="5"/>
  <c r="O17" i="5"/>
  <c r="O18" i="5"/>
  <c r="O19" i="5"/>
  <c r="O20" i="5"/>
  <c r="O21" i="5"/>
  <c r="O22" i="5"/>
  <c r="O23" i="5"/>
  <c r="O24" i="5"/>
  <c r="O25" i="5"/>
  <c r="O26" i="5"/>
  <c r="O27" i="5"/>
  <c r="O28" i="5"/>
  <c r="O29" i="5"/>
  <c r="O30" i="5"/>
  <c r="O31" i="5"/>
  <c r="O32" i="5"/>
  <c r="O33" i="5"/>
  <c r="O4" i="5"/>
  <c r="J5" i="5"/>
  <c r="J6" i="5"/>
  <c r="J7" i="5"/>
  <c r="J8" i="5"/>
  <c r="J9" i="5"/>
  <c r="J10" i="5"/>
  <c r="J11" i="5"/>
  <c r="J12" i="5"/>
  <c r="J13" i="5"/>
  <c r="J14" i="5"/>
  <c r="J15" i="5"/>
  <c r="J16" i="5"/>
  <c r="J17" i="5"/>
  <c r="J18" i="5"/>
  <c r="J19" i="5"/>
  <c r="J20" i="5"/>
  <c r="J21" i="5"/>
  <c r="J22" i="5"/>
  <c r="J23" i="5"/>
  <c r="Q23" i="5" s="1"/>
  <c r="R23" i="5" s="1"/>
  <c r="S23" i="5" s="1"/>
  <c r="J24" i="5"/>
  <c r="Q24" i="5" s="1"/>
  <c r="R24" i="5" s="1"/>
  <c r="S24" i="5" s="1"/>
  <c r="J25" i="5"/>
  <c r="J26" i="5"/>
  <c r="J27" i="5"/>
  <c r="J28" i="5"/>
  <c r="Q28" i="5" s="1"/>
  <c r="J29" i="5"/>
  <c r="Q29" i="5" s="1"/>
  <c r="J30" i="5"/>
  <c r="Q30" i="5" s="1"/>
  <c r="R30" i="5" s="1"/>
  <c r="S30" i="5" s="1"/>
  <c r="J31" i="5"/>
  <c r="J32" i="5"/>
  <c r="J33" i="5"/>
  <c r="J4" i="5"/>
  <c r="Q7" i="5" l="1"/>
  <c r="R7" i="5"/>
  <c r="S7" i="5" s="1"/>
  <c r="Q16" i="5"/>
  <c r="R16" i="5"/>
  <c r="S16" i="5" s="1"/>
  <c r="Q31" i="5"/>
  <c r="R31" i="5"/>
  <c r="S31" i="5" s="1"/>
  <c r="Q32" i="5"/>
  <c r="R32" i="5"/>
  <c r="S32" i="5" s="1"/>
  <c r="Q8" i="5"/>
  <c r="R8" i="5"/>
  <c r="S8" i="5" s="1"/>
  <c r="Q15" i="5"/>
  <c r="R15" i="5"/>
  <c r="S15" i="5" s="1"/>
  <c r="Q22" i="5"/>
  <c r="R22" i="5"/>
  <c r="S22" i="5" s="1"/>
  <c r="Q14" i="5"/>
  <c r="R14" i="5"/>
  <c r="S14" i="5" s="1"/>
  <c r="Q6" i="5"/>
  <c r="R6" i="5"/>
  <c r="S6" i="5" s="1"/>
  <c r="Q21" i="5"/>
  <c r="R21" i="5"/>
  <c r="S21" i="5" s="1"/>
  <c r="Q13" i="5"/>
  <c r="R13" i="5"/>
  <c r="S13" i="5" s="1"/>
  <c r="Q5" i="5"/>
  <c r="R5" i="5"/>
  <c r="S5" i="5" s="1"/>
  <c r="Q20" i="5"/>
  <c r="R20" i="5"/>
  <c r="S20" i="5" s="1"/>
  <c r="L12" i="5"/>
  <c r="R12" i="5"/>
  <c r="S12" i="5" s="1"/>
  <c r="Q11" i="5"/>
  <c r="R11" i="5"/>
  <c r="S11" i="5" s="1"/>
  <c r="L4" i="5"/>
  <c r="Q26" i="5"/>
  <c r="R26" i="5"/>
  <c r="S26" i="5" s="1"/>
  <c r="L18" i="5"/>
  <c r="R18" i="5"/>
  <c r="S18" i="5" s="1"/>
  <c r="L10" i="5"/>
  <c r="R10" i="5"/>
  <c r="S10" i="5" s="1"/>
  <c r="L33" i="5"/>
  <c r="L25" i="5"/>
  <c r="S25" i="5"/>
  <c r="L17" i="5"/>
  <c r="L9" i="5"/>
  <c r="R9" i="5"/>
  <c r="S9" i="5" s="1"/>
  <c r="Q12" i="5"/>
  <c r="L31" i="5"/>
  <c r="Q10" i="5"/>
  <c r="Q4" i="5"/>
  <c r="R4" i="5" s="1"/>
  <c r="S4" i="5" s="1"/>
  <c r="L16" i="5"/>
  <c r="L32" i="5"/>
  <c r="L24" i="5"/>
  <c r="L23" i="5"/>
  <c r="L15" i="5"/>
  <c r="Q25" i="5"/>
  <c r="L8" i="5"/>
  <c r="L7" i="5"/>
  <c r="L22" i="5"/>
  <c r="Q33" i="5"/>
  <c r="R33" i="5" s="1"/>
  <c r="S33" i="5" s="1"/>
  <c r="L29" i="5"/>
  <c r="L21" i="5"/>
  <c r="L13" i="5"/>
  <c r="L5" i="5"/>
  <c r="Q9" i="5"/>
  <c r="L14" i="5"/>
  <c r="L28" i="5"/>
  <c r="L20" i="5"/>
  <c r="Q19" i="5"/>
  <c r="S19" i="5" s="1"/>
  <c r="L27" i="5"/>
  <c r="L19" i="5"/>
  <c r="L11" i="5"/>
  <c r="L30" i="5"/>
  <c r="L6" i="5"/>
  <c r="Q18" i="5"/>
  <c r="L26" i="5"/>
  <c r="Q27" i="5"/>
  <c r="R27" i="5" s="1"/>
  <c r="S27" i="5" s="1"/>
  <c r="Q17" i="5"/>
  <c r="R17" i="5" s="1"/>
  <c r="S17" i="5" s="1"/>
  <c r="R29" i="5"/>
  <c r="S29" i="5" s="1"/>
  <c r="R28" i="5"/>
  <c r="S28" i="5" s="1"/>
</calcChain>
</file>

<file path=xl/sharedStrings.xml><?xml version="1.0" encoding="utf-8"?>
<sst xmlns="http://schemas.openxmlformats.org/spreadsheetml/2006/main" count="172" uniqueCount="56">
  <si>
    <t>Rahasto</t>
  </si>
  <si>
    <t>Alueluokka</t>
  </si>
  <si>
    <t>Tunnus</t>
  </si>
  <si>
    <t>Indikaattori</t>
  </si>
  <si>
    <t>EECO02</t>
  </si>
  <si>
    <t>EECO03</t>
  </si>
  <si>
    <t>Pitkäaikaistyöttömät</t>
  </si>
  <si>
    <t>EECO04</t>
  </si>
  <si>
    <t>Työelämän ulkopuolella olevat</t>
  </si>
  <si>
    <t>EECO05</t>
  </si>
  <si>
    <t>Työlliset, mukaan lukien itsenäiset ammatinharjoittajat</t>
  </si>
  <si>
    <t>NO07</t>
  </si>
  <si>
    <t>ESR+</t>
  </si>
  <si>
    <t>EECO14</t>
  </si>
  <si>
    <t>EECO18</t>
  </si>
  <si>
    <t>Tuettujen julkishallintojen tai julkisten palvelujen lukumäärä</t>
  </si>
  <si>
    <t>Alle 30-vuotiaat</t>
  </si>
  <si>
    <t>Erityis- tavoite</t>
  </si>
  <si>
    <t>Välitavoite (2024)</t>
  </si>
  <si>
    <t>Tavoite (2029)</t>
  </si>
  <si>
    <t>4.a</t>
  </si>
  <si>
    <t>Työttömät, mukaan lukien pitkäaikaistyöttömät on parantunut hankkeen seurauksena</t>
  </si>
  <si>
    <t>kpl</t>
  </si>
  <si>
    <t>Kehittyneet</t>
  </si>
  <si>
    <t>Siirtymä</t>
  </si>
  <si>
    <t>NSPA</t>
  </si>
  <si>
    <t>4.g</t>
  </si>
  <si>
    <t>4.h</t>
  </si>
  <si>
    <t>Ulkomaalaistaustaiset henkilöt</t>
  </si>
  <si>
    <t>Mitta-yksikkö</t>
  </si>
  <si>
    <t>Laskennallinen tavoite</t>
  </si>
  <si>
    <t>Toteuma 09/09/2025</t>
  </si>
  <si>
    <t>Toteuma-aste**</t>
  </si>
  <si>
    <t>Tavoite x 0,90*</t>
  </si>
  <si>
    <t>tun</t>
  </si>
  <si>
    <t>Riviotsikot</t>
  </si>
  <si>
    <t>Kaikki yhteensä</t>
  </si>
  <si>
    <t>Summa  / Tavoite (2029)</t>
  </si>
  <si>
    <t>Summa  / Tavoite x 0,90*</t>
  </si>
  <si>
    <t>Summa  / Toteuma 09/09/2025</t>
  </si>
  <si>
    <t>Summa  / Laskennallinen tavoite</t>
  </si>
  <si>
    <t>Laskennallinen
tavoite 50 %***</t>
  </si>
  <si>
    <t>*) Alkuperäinen tavoitetaso, jossa on huomioitu 10 %:n rahoitussiirto uusiin EAKR-erityistavoitteisiin</t>
  </si>
  <si>
    <t>**) Toteuma-aste laskettuna alkuperäisestä tavoitetasosta, jossa huomioitu 10 %:n rahoitussiirto</t>
  </si>
  <si>
    <t>Uusi toteuma-aste</t>
  </si>
  <si>
    <t>Summa  / Laskennallinen
tavoite 50 %***</t>
  </si>
  <si>
    <t>Tavoite 
(2029)</t>
  </si>
  <si>
    <t>Tavoite 
x 0,90*</t>
  </si>
  <si>
    <t>Toteuma 
09/09/2025</t>
  </si>
  <si>
    <t>Uusi 
toteuma-aste</t>
  </si>
  <si>
    <t>Toteuma-
aste **</t>
  </si>
  <si>
    <t>Laskennallinen
tavoite 50 % 
= uusi tavoite</t>
  </si>
  <si>
    <t>tavoite 2029 SFC:ssä</t>
  </si>
  <si>
    <t>tavoiteaste</t>
  </si>
  <si>
    <t>***) Tavoitetaso, jossa huomioitu 50 % laskennallisen tavoitetason ja alkuperäisen tavoitetason (jossa ensin huomioitu 10 %:n rahoitussiirto) erotuksesta, pl. EECO02/kehittyneet alueet sekä NO07/siirtymäalueet, joissa erotuksesta huomioitu 25 %, EECO18, jossa erotuksesta huomioitu 75 % sekä EECO05, jossa erotus huomioitu kokonaisuudessaan</t>
  </si>
  <si>
    <t xml:space="preserve">Työttömät, mukaan lukien pitkäaikaistyöttömät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</si>
</sst>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\ %"/>
  </numFmts>
  <fonts count="10" x14ac:knownFonts="1"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9"/>
      <color theme="1"/>
      <name val="Tahoma"/>
      <family val="2"/>
    </font>
    <font>
      <sz val="9"/>
      <color theme="1"/>
      <name val="Tahoma"/>
      <family val="2"/>
    </font>
    <font>
      <b/>
      <sz val="9"/>
      <color rgb="FFFF0000"/>
      <name val="Tahoma"/>
      <family val="2"/>
    </font>
    <font>
      <b/>
      <sz val="9"/>
      <color rgb="FF00B050"/>
      <name val="Tahoma"/>
      <family val="2"/>
    </font>
    <font>
      <sz val="11"/>
      <color theme="1"/>
      <name val="Arial"/>
      <family val="2"/>
    </font>
    <font>
      <sz val="8"/>
      <name val="Arial"/>
      <family val="2"/>
    </font>
    <font>
      <sz val="9"/>
      <color theme="1"/>
      <name val="Arial"/>
      <family val="2"/>
    </font>
    <font>
      <sz val="9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86">
    <xf numFmtId="0" fontId="0" fillId="0" borderId="0" xfId="0"/>
    <xf numFmtId="3" fontId="0" fillId="0" borderId="0" xfId="0" applyNumberFormat="1"/>
    <xf numFmtId="0" fontId="3" fillId="0" borderId="5" xfId="0" applyFont="1" applyBorder="1" applyAlignment="1">
      <alignment horizontal="center" vertical="center" wrapText="1"/>
    </xf>
    <xf numFmtId="3" fontId="3" fillId="0" borderId="5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3" fontId="3" fillId="0" borderId="7" xfId="0" applyNumberFormat="1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3" fontId="3" fillId="0" borderId="10" xfId="0" applyNumberFormat="1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3" fontId="3" fillId="0" borderId="21" xfId="0" applyNumberFormat="1" applyFont="1" applyBorder="1" applyAlignment="1">
      <alignment horizontal="center" vertical="center" wrapText="1"/>
    </xf>
    <xf numFmtId="3" fontId="4" fillId="0" borderId="18" xfId="0" applyNumberFormat="1" applyFont="1" applyBorder="1" applyAlignment="1">
      <alignment horizontal="center"/>
    </xf>
    <xf numFmtId="3" fontId="4" fillId="0" borderId="16" xfId="0" applyNumberFormat="1" applyFont="1" applyFill="1" applyBorder="1" applyAlignment="1">
      <alignment horizontal="center" vertical="center" wrapText="1"/>
    </xf>
    <xf numFmtId="3" fontId="4" fillId="0" borderId="12" xfId="0" applyNumberFormat="1" applyFont="1" applyFill="1" applyBorder="1" applyAlignment="1">
      <alignment horizontal="center" vertical="center" wrapText="1"/>
    </xf>
    <xf numFmtId="3" fontId="5" fillId="0" borderId="20" xfId="0" applyNumberFormat="1" applyFont="1" applyFill="1" applyBorder="1" applyAlignment="1">
      <alignment horizontal="center" vertical="center" wrapText="1"/>
    </xf>
    <xf numFmtId="3" fontId="5" fillId="0" borderId="12" xfId="0" applyNumberFormat="1" applyFont="1" applyFill="1" applyBorder="1" applyAlignment="1">
      <alignment horizontal="center" vertical="center" wrapText="1"/>
    </xf>
    <xf numFmtId="3" fontId="5" fillId="0" borderId="16" xfId="0" applyNumberFormat="1" applyFont="1" applyFill="1" applyBorder="1" applyAlignment="1">
      <alignment horizontal="center" vertical="center" wrapText="1"/>
    </xf>
    <xf numFmtId="3" fontId="4" fillId="0" borderId="20" xfId="0" applyNumberFormat="1" applyFont="1" applyFill="1" applyBorder="1" applyAlignment="1">
      <alignment horizontal="center" vertical="center" wrapText="1"/>
    </xf>
    <xf numFmtId="3" fontId="4" fillId="0" borderId="18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3" fontId="3" fillId="0" borderId="4" xfId="0" applyNumberFormat="1" applyFont="1" applyBorder="1" applyAlignment="1">
      <alignment horizontal="center" vertical="center" wrapText="1"/>
    </xf>
    <xf numFmtId="3" fontId="3" fillId="0" borderId="13" xfId="0" applyNumberFormat="1" applyFont="1" applyBorder="1" applyAlignment="1">
      <alignment horizontal="center" vertical="center" wrapText="1"/>
    </xf>
    <xf numFmtId="3" fontId="3" fillId="0" borderId="6" xfId="0" applyNumberFormat="1" applyFont="1" applyBorder="1" applyAlignment="1">
      <alignment horizontal="center" vertical="center" wrapText="1"/>
    </xf>
    <xf numFmtId="3" fontId="3" fillId="0" borderId="3" xfId="0" applyNumberFormat="1" applyFont="1" applyBorder="1" applyAlignment="1">
      <alignment horizontal="center" vertical="center" wrapText="1"/>
    </xf>
    <xf numFmtId="3" fontId="3" fillId="0" borderId="23" xfId="0" applyNumberFormat="1" applyFont="1" applyBorder="1" applyAlignment="1">
      <alignment horizontal="center" vertical="center" wrapText="1"/>
    </xf>
    <xf numFmtId="164" fontId="3" fillId="0" borderId="4" xfId="1" applyNumberFormat="1" applyFont="1" applyBorder="1" applyAlignment="1">
      <alignment horizontal="center" vertical="center" wrapText="1"/>
    </xf>
    <xf numFmtId="164" fontId="3" fillId="0" borderId="13" xfId="1" applyNumberFormat="1" applyFont="1" applyBorder="1" applyAlignment="1">
      <alignment horizontal="center" vertical="center" wrapText="1"/>
    </xf>
    <xf numFmtId="164" fontId="3" fillId="0" borderId="6" xfId="1" applyNumberFormat="1" applyFont="1" applyBorder="1" applyAlignment="1">
      <alignment horizontal="center" vertical="center" wrapText="1"/>
    </xf>
    <xf numFmtId="164" fontId="3" fillId="0" borderId="3" xfId="1" applyNumberFormat="1" applyFont="1" applyBorder="1" applyAlignment="1">
      <alignment horizontal="center" vertical="center" wrapText="1"/>
    </xf>
    <xf numFmtId="164" fontId="3" fillId="0" borderId="23" xfId="1" applyNumberFormat="1" applyFont="1" applyBorder="1" applyAlignment="1">
      <alignment horizontal="center"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164" fontId="0" fillId="0" borderId="0" xfId="1" applyNumberFormat="1" applyFont="1"/>
    <xf numFmtId="0" fontId="8" fillId="0" borderId="0" xfId="0" applyFont="1"/>
    <xf numFmtId="3" fontId="9" fillId="0" borderId="17" xfId="0" applyNumberFormat="1" applyFont="1" applyBorder="1" applyAlignment="1">
      <alignment horizontal="center"/>
    </xf>
    <xf numFmtId="3" fontId="9" fillId="0" borderId="11" xfId="0" applyNumberFormat="1" applyFont="1" applyBorder="1" applyAlignment="1">
      <alignment horizontal="center"/>
    </xf>
    <xf numFmtId="3" fontId="9" fillId="0" borderId="15" xfId="0" applyNumberFormat="1" applyFont="1" applyBorder="1" applyAlignment="1">
      <alignment horizontal="center"/>
    </xf>
    <xf numFmtId="3" fontId="9" fillId="0" borderId="19" xfId="0" applyNumberFormat="1" applyFont="1" applyBorder="1" applyAlignment="1">
      <alignment horizontal="center"/>
    </xf>
    <xf numFmtId="0" fontId="0" fillId="0" borderId="28" xfId="0" applyBorder="1"/>
    <xf numFmtId="3" fontId="0" fillId="0" borderId="28" xfId="0" applyNumberFormat="1" applyBorder="1"/>
    <xf numFmtId="164" fontId="0" fillId="0" borderId="28" xfId="1" applyNumberFormat="1" applyFont="1" applyBorder="1"/>
    <xf numFmtId="0" fontId="1" fillId="2" borderId="28" xfId="0" applyFont="1" applyFill="1" applyBorder="1"/>
    <xf numFmtId="0" fontId="1" fillId="2" borderId="28" xfId="0" applyFont="1" applyFill="1" applyBorder="1" applyAlignment="1">
      <alignment wrapText="1"/>
    </xf>
    <xf numFmtId="3" fontId="2" fillId="0" borderId="24" xfId="0" applyNumberFormat="1" applyFont="1" applyBorder="1" applyAlignment="1">
      <alignment horizontal="center" vertical="center" wrapText="1"/>
    </xf>
    <xf numFmtId="3" fontId="2" fillId="0" borderId="25" xfId="0" applyNumberFormat="1" applyFont="1" applyBorder="1" applyAlignment="1">
      <alignment horizontal="center" vertical="center" wrapText="1"/>
    </xf>
    <xf numFmtId="3" fontId="2" fillId="0" borderId="26" xfId="0" applyNumberFormat="1" applyFont="1" applyBorder="1" applyAlignment="1">
      <alignment horizontal="center" vertical="center" wrapText="1"/>
    </xf>
    <xf numFmtId="3" fontId="2" fillId="0" borderId="27" xfId="0" applyNumberFormat="1" applyFont="1" applyBorder="1" applyAlignment="1">
      <alignment horizontal="center" vertical="center" wrapText="1"/>
    </xf>
    <xf numFmtId="3" fontId="2" fillId="0" borderId="23" xfId="0" applyNumberFormat="1" applyFont="1" applyBorder="1" applyAlignment="1">
      <alignment horizontal="center" vertical="center" wrapText="1"/>
    </xf>
    <xf numFmtId="0" fontId="0" fillId="3" borderId="0" xfId="0" applyFill="1"/>
    <xf numFmtId="3" fontId="0" fillId="4" borderId="0" xfId="0" applyNumberFormat="1" applyFill="1"/>
    <xf numFmtId="3" fontId="0" fillId="3" borderId="0" xfId="0" applyNumberFormat="1" applyFill="1"/>
    <xf numFmtId="9" fontId="0" fillId="0" borderId="0" xfId="1" applyFont="1"/>
    <xf numFmtId="0" fontId="0" fillId="0" borderId="0" xfId="0" applyFill="1"/>
    <xf numFmtId="3" fontId="4" fillId="0" borderId="12" xfId="0" applyNumberFormat="1" applyFont="1" applyBorder="1" applyAlignment="1">
      <alignment horizontal="center"/>
    </xf>
    <xf numFmtId="0" fontId="0" fillId="5" borderId="0" xfId="0" applyFill="1"/>
    <xf numFmtId="3" fontId="3" fillId="0" borderId="0" xfId="0" applyNumberFormat="1" applyFont="1" applyFill="1" applyBorder="1" applyAlignment="1">
      <alignment horizontal="center" vertical="center" wrapText="1"/>
    </xf>
    <xf numFmtId="3" fontId="3" fillId="0" borderId="22" xfId="0" applyNumberFormat="1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3" fontId="3" fillId="0" borderId="14" xfId="0" applyNumberFormat="1" applyFont="1" applyFill="1" applyBorder="1" applyAlignment="1">
      <alignment horizontal="center" vertical="center" wrapText="1"/>
    </xf>
    <xf numFmtId="3" fontId="3" fillId="0" borderId="8" xfId="0" applyNumberFormat="1" applyFont="1" applyFill="1" applyBorder="1" applyAlignment="1">
      <alignment horizontal="center" vertical="center" wrapText="1"/>
    </xf>
    <xf numFmtId="0" fontId="2" fillId="3" borderId="29" xfId="0" applyFont="1" applyFill="1" applyBorder="1" applyAlignment="1">
      <alignment horizontal="center" wrapText="1"/>
    </xf>
    <xf numFmtId="3" fontId="0" fillId="3" borderId="29" xfId="0" applyNumberFormat="1" applyFill="1" applyBorder="1"/>
    <xf numFmtId="164" fontId="9" fillId="0" borderId="4" xfId="1" applyNumberFormat="1" applyFont="1" applyBorder="1" applyAlignment="1">
      <alignment horizontal="center"/>
    </xf>
    <xf numFmtId="164" fontId="9" fillId="0" borderId="13" xfId="1" applyNumberFormat="1" applyFont="1" applyBorder="1" applyAlignment="1">
      <alignment horizontal="center"/>
    </xf>
    <xf numFmtId="164" fontId="9" fillId="0" borderId="6" xfId="1" applyNumberFormat="1" applyFont="1" applyFill="1" applyBorder="1" applyAlignment="1">
      <alignment horizontal="center" vertical="center" wrapText="1"/>
    </xf>
    <xf numFmtId="164" fontId="9" fillId="0" borderId="13" xfId="1" applyNumberFormat="1" applyFont="1" applyFill="1" applyBorder="1" applyAlignment="1">
      <alignment horizontal="center" vertical="center" wrapText="1"/>
    </xf>
    <xf numFmtId="164" fontId="9" fillId="0" borderId="3" xfId="1" applyNumberFormat="1" applyFont="1" applyFill="1" applyBorder="1" applyAlignment="1">
      <alignment horizontal="center" vertical="center" wrapText="1"/>
    </xf>
    <xf numFmtId="164" fontId="9" fillId="0" borderId="4" xfId="1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wrapText="1"/>
    </xf>
    <xf numFmtId="0" fontId="2" fillId="0" borderId="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</cellXfs>
  <cellStyles count="2">
    <cellStyle name="Normaali" xfId="0" builtinId="0"/>
    <cellStyle name="Prosenttia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hlgren Harri (TEM)" refreshedDate="45995.451206944446" createdVersion="8" refreshedVersion="8" minRefreshableVersion="3" recordCount="30" xr:uid="{03758696-39C4-42E9-AD9E-B957F909F666}">
  <cacheSource type="worksheet">
    <worksheetSource ref="F3:N33" sheet="ESR+ tuotosindikaattorit 090925"/>
  </cacheSource>
  <cacheFields count="9">
    <cacheField name="tun" numFmtId="0">
      <sharedItems count="7">
        <s v="EECO02"/>
        <s v="EECO18"/>
        <s v="EECO04"/>
        <s v="EECO05"/>
        <s v="NO07"/>
        <s v="EECO03"/>
        <s v="EECO14"/>
      </sharedItems>
    </cacheField>
    <cacheField name="Alueluokka" numFmtId="0">
      <sharedItems/>
    </cacheField>
    <cacheField name="Välitavoite (2024)" numFmtId="0">
      <sharedItems containsSemiMixedTypes="0" containsString="0" containsNumber="1" containsInteger="1" minValue="10" maxValue="8318"/>
    </cacheField>
    <cacheField name="Tavoite (2029)" numFmtId="0">
      <sharedItems containsSemiMixedTypes="0" containsString="0" containsNumber="1" containsInteger="1" minValue="45" maxValue="36164"/>
    </cacheField>
    <cacheField name="Tavoite x 0,90*" numFmtId="3">
      <sharedItems containsSemiMixedTypes="0" containsString="0" containsNumber="1" minValue="40.5" maxValue="32547.600000000002"/>
    </cacheField>
    <cacheField name="Toteuma 09/09/2025" numFmtId="0">
      <sharedItems containsSemiMixedTypes="0" containsString="0" containsNumber="1" containsInteger="1" minValue="0" maxValue="17566"/>
    </cacheField>
    <cacheField name="Toteuma-aste**" numFmtId="164">
      <sharedItems containsSemiMixedTypes="0" containsString="0" containsNumber="1" minValue="0" maxValue="1.9301599859353022"/>
    </cacheField>
    <cacheField name="Laskennallinen tavoite" numFmtId="3">
      <sharedItems containsSemiMixedTypes="0" containsString="0" containsNumber="1" containsInteger="1" minValue="0" maxValue="39666"/>
    </cacheField>
    <cacheField name="Laskennallinen_x000a_tavoite 50 %***" numFmtId="3">
      <sharedItems containsSemiMixedTypes="0" containsString="0" containsNumber="1" containsInteger="1" minValue="10" maxValue="39666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0">
  <r>
    <x v="0"/>
    <s v="Kehittyneet"/>
    <n v="1446"/>
    <n v="6289"/>
    <n v="5660.1"/>
    <n v="2308"/>
    <n v="0.40776664723238104"/>
    <n v="3376"/>
    <n v="5089"/>
  </r>
  <r>
    <x v="0"/>
    <s v="Siirtymä"/>
    <n v="8318"/>
    <n v="36164"/>
    <n v="32547.600000000002"/>
    <n v="7442"/>
    <n v="0.22864973147021592"/>
    <n v="30928"/>
    <n v="31738"/>
  </r>
  <r>
    <x v="0"/>
    <s v="NSPA"/>
    <n v="2290"/>
    <n v="9958"/>
    <n v="8962.2000000000007"/>
    <n v="1231"/>
    <n v="0.13735466738077703"/>
    <n v="8709"/>
    <n v="8836"/>
  </r>
  <r>
    <x v="1"/>
    <s v="Kehittyneet"/>
    <n v="10"/>
    <n v="45"/>
    <n v="40.5"/>
    <n v="0"/>
    <n v="0"/>
    <n v="0"/>
    <n v="10"/>
  </r>
  <r>
    <x v="1"/>
    <s v="Siirtymä"/>
    <n v="60"/>
    <n v="261"/>
    <n v="234.9"/>
    <n v="7"/>
    <n v="2.9799914857386121E-2"/>
    <n v="29"/>
    <n v="80"/>
  </r>
  <r>
    <x v="1"/>
    <s v="NSPA"/>
    <n v="17"/>
    <n v="72"/>
    <n v="64.8"/>
    <n v="19"/>
    <n v="0.2932098765432099"/>
    <n v="134"/>
    <n v="117"/>
  </r>
  <r>
    <x v="2"/>
    <s v="Kehittyneet"/>
    <n v="897"/>
    <n v="3899"/>
    <n v="3509.1"/>
    <n v="990"/>
    <n v="0.28212362144139524"/>
    <n v="2039"/>
    <n v="2774"/>
  </r>
  <r>
    <x v="2"/>
    <s v="Siirtymä"/>
    <n v="5157"/>
    <n v="22422"/>
    <n v="20179.8"/>
    <n v="6811"/>
    <n v="0.33751573355533754"/>
    <n v="15380"/>
    <n v="17780"/>
  </r>
  <r>
    <x v="2"/>
    <s v="NSPA"/>
    <n v="1420"/>
    <n v="6174"/>
    <n v="5556.6"/>
    <n v="570"/>
    <n v="0.10258071482561278"/>
    <n v="3083"/>
    <n v="4320"/>
  </r>
  <r>
    <x v="3"/>
    <s v="Kehittyneet"/>
    <n v="405"/>
    <n v="1759"/>
    <n v="1583.1000000000001"/>
    <n v="1970"/>
    <n v="1.244393910681574"/>
    <n v="4058"/>
    <n v="4058"/>
  </r>
  <r>
    <x v="3"/>
    <s v="Siirtymä"/>
    <n v="2326"/>
    <n v="10112"/>
    <n v="9100.8000000000011"/>
    <n v="17566"/>
    <n v="1.9301599859353022"/>
    <n v="39666"/>
    <n v="39666"/>
  </r>
  <r>
    <x v="3"/>
    <s v="NSPA"/>
    <n v="640"/>
    <n v="2784"/>
    <n v="2505.6"/>
    <n v="1744"/>
    <n v="0.69604086845466162"/>
    <n v="9432"/>
    <n v="9432"/>
  </r>
  <r>
    <x v="4"/>
    <s v="Kehittyneet"/>
    <n v="897"/>
    <n v="3899"/>
    <n v="3509.1"/>
    <n v="783"/>
    <n v="0.22313413695819442"/>
    <n v="1613"/>
    <n v="2561"/>
  </r>
  <r>
    <x v="4"/>
    <s v="Siirtymä"/>
    <n v="5157"/>
    <n v="22422"/>
    <n v="20179.8"/>
    <n v="6632"/>
    <n v="0.32864547716032866"/>
    <n v="1736"/>
    <n v="15569"/>
  </r>
  <r>
    <x v="4"/>
    <s v="NSPA"/>
    <n v="1420"/>
    <n v="6174"/>
    <n v="5556.6"/>
    <n v="429"/>
    <n v="7.7205485368750673E-2"/>
    <n v="2320"/>
    <n v="3938"/>
  </r>
  <r>
    <x v="1"/>
    <s v="Kehittyneet"/>
    <n v="17"/>
    <n v="72"/>
    <n v="64.8"/>
    <n v="0"/>
    <n v="0"/>
    <n v="0"/>
    <n v="16"/>
  </r>
  <r>
    <x v="1"/>
    <s v="Siirtymä"/>
    <n v="95"/>
    <n v="412"/>
    <n v="370.8"/>
    <n v="21"/>
    <n v="5.6634304207119741E-2"/>
    <n v="47"/>
    <n v="128"/>
  </r>
  <r>
    <x v="1"/>
    <s v="NSPA"/>
    <n v="26"/>
    <n v="114"/>
    <n v="102.60000000000001"/>
    <n v="3"/>
    <n v="2.9239766081871343E-2"/>
    <n v="16"/>
    <n v="38"/>
  </r>
  <r>
    <x v="5"/>
    <s v="Kehittyneet"/>
    <n v="397"/>
    <n v="1728"/>
    <n v="1555.2"/>
    <n v="515"/>
    <n v="0.33114711934156377"/>
    <n v="930"/>
    <n v="1243"/>
  </r>
  <r>
    <x v="5"/>
    <s v="Siirtymä"/>
    <n v="2285"/>
    <n v="9935"/>
    <n v="8941.5"/>
    <n v="2882"/>
    <n v="0.32231728457193981"/>
    <n v="12954"/>
    <n v="10948"/>
  </r>
  <r>
    <x v="5"/>
    <s v="NSPA"/>
    <n v="629"/>
    <n v="2736"/>
    <n v="2462.4"/>
    <n v="481"/>
    <n v="0.1953378817413905"/>
    <n v="1738"/>
    <n v="2100"/>
  </r>
  <r>
    <x v="2"/>
    <s v="Kehittyneet"/>
    <n v="328"/>
    <n v="1427"/>
    <n v="1284.3"/>
    <n v="700"/>
    <n v="0.54504399283656468"/>
    <n v="1265"/>
    <n v="1275"/>
  </r>
  <r>
    <x v="2"/>
    <s v="Siirtymä"/>
    <n v="1888"/>
    <n v="8207"/>
    <n v="7386.3"/>
    <n v="3758"/>
    <n v="0.50877976794877"/>
    <n v="16892"/>
    <n v="12139"/>
  </r>
  <r>
    <x v="2"/>
    <s v="NSPA"/>
    <n v="520"/>
    <n v="2260"/>
    <n v="2034"/>
    <n v="1769"/>
    <n v="0.86971484759095374"/>
    <n v="6391"/>
    <n v="4213"/>
  </r>
  <r>
    <x v="6"/>
    <s v="Kehittyneet"/>
    <n v="233"/>
    <n v="1014"/>
    <n v="912.6"/>
    <n v="445"/>
    <n v="0.48761779531010296"/>
    <n v="804"/>
    <n v="858"/>
  </r>
  <r>
    <x v="6"/>
    <s v="Siirtymä"/>
    <n v="1341"/>
    <n v="5831"/>
    <n v="5247.9000000000005"/>
    <n v="1010"/>
    <n v="0.19245793555517443"/>
    <n v="4540"/>
    <n v="4894"/>
  </r>
  <r>
    <x v="6"/>
    <s v="NSPA"/>
    <n v="369"/>
    <n v="1606"/>
    <n v="1445.4"/>
    <n v="378"/>
    <n v="0.26151930261519302"/>
    <n v="1366"/>
    <n v="1406"/>
  </r>
  <r>
    <x v="1"/>
    <s v="Kehittyneet"/>
    <n v="16"/>
    <n v="70"/>
    <n v="63"/>
    <n v="46"/>
    <n v="0.73015873015873012"/>
    <n v="83"/>
    <n v="73"/>
  </r>
  <r>
    <x v="1"/>
    <s v="Siirtymä"/>
    <n v="93"/>
    <n v="404"/>
    <n v="363.6"/>
    <n v="17"/>
    <n v="4.6754675467546754E-2"/>
    <n v="76"/>
    <n v="220"/>
  </r>
  <r>
    <x v="1"/>
    <s v="NSPA"/>
    <n v="26"/>
    <n v="111"/>
    <n v="99.9"/>
    <n v="12"/>
    <n v="0.12012012012012012"/>
    <n v="43"/>
    <n v="7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AF36BB2-8DA6-43A0-94AD-E5B34E310478}" name="Pivot-taulukko1" cacheId="0" applyNumberFormats="0" applyBorderFormats="0" applyFontFormats="0" applyPatternFormats="0" applyAlignmentFormats="0" applyWidthHeightFormats="1" dataCaption="Arvot" updatedVersion="8" minRefreshableVersion="3" useAutoFormatting="1" itemPrintTitles="1" createdVersion="8" indent="0" outline="1" outlineData="1" multipleFieldFilters="0">
  <location ref="A3:F11" firstHeaderRow="0" firstDataRow="1" firstDataCol="1"/>
  <pivotFields count="9">
    <pivotField axis="axisRow" showAll="0">
      <items count="8">
        <item x="0"/>
        <item x="5"/>
        <item x="2"/>
        <item x="3"/>
        <item x="6"/>
        <item x="1"/>
        <item x="4"/>
        <item t="default"/>
      </items>
    </pivotField>
    <pivotField showAll="0"/>
    <pivotField showAll="0"/>
    <pivotField dataField="1" showAll="0"/>
    <pivotField dataField="1" showAll="0"/>
    <pivotField dataField="1" showAll="0"/>
    <pivotField numFmtId="164" showAll="0"/>
    <pivotField dataField="1" numFmtId="3" showAll="0"/>
    <pivotField dataField="1" numFmtId="3" showAll="0"/>
  </pivotFields>
  <rowFields count="1">
    <field x="0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Fields count="1">
    <field x="-2"/>
  </colFields>
  <colItems count="5">
    <i>
      <x/>
    </i>
    <i i="1">
      <x v="1"/>
    </i>
    <i i="2">
      <x v="2"/>
    </i>
    <i i="3">
      <x v="3"/>
    </i>
    <i i="4">
      <x v="4"/>
    </i>
  </colItems>
  <dataFields count="5">
    <dataField name="Summa  / Tavoite (2029)" fld="3" baseField="0" baseItem="0"/>
    <dataField name="Summa  / Tavoite x 0,90*" fld="4" baseField="0" baseItem="0"/>
    <dataField name="Summa  / Toteuma 09/09/2025" fld="5" baseField="0" baseItem="0"/>
    <dataField name="Summa  / Laskennallinen tavoite" fld="7" baseField="0" baseItem="0"/>
    <dataField name="Summa  / Laskennallinen_x000a_tavoite 50 %***" fld="8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E000FF-BDBF-4AAB-8326-C6287C17F422}">
  <dimension ref="A2:J12"/>
  <sheetViews>
    <sheetView zoomScale="80" zoomScaleNormal="80" workbookViewId="0">
      <selection activeCell="B13" sqref="B13"/>
    </sheetView>
  </sheetViews>
  <sheetFormatPr defaultRowHeight="14" x14ac:dyDescent="0.3"/>
  <cols>
    <col min="2" max="2" width="46.75" customWidth="1"/>
    <col min="5" max="5" width="10.5" customWidth="1"/>
    <col min="6" max="6" width="9.75" customWidth="1"/>
    <col min="7" max="7" width="14.6640625" customWidth="1"/>
    <col min="8" max="8" width="15.6640625" customWidth="1"/>
  </cols>
  <sheetData>
    <row r="2" spans="1:10" ht="44" customHeight="1" x14ac:dyDescent="0.3">
      <c r="A2" s="49" t="s">
        <v>2</v>
      </c>
      <c r="B2" s="49" t="s">
        <v>3</v>
      </c>
      <c r="C2" s="50" t="s">
        <v>46</v>
      </c>
      <c r="D2" s="50" t="s">
        <v>47</v>
      </c>
      <c r="E2" s="50" t="s">
        <v>48</v>
      </c>
      <c r="F2" s="50" t="s">
        <v>50</v>
      </c>
      <c r="G2" s="50" t="s">
        <v>30</v>
      </c>
      <c r="H2" s="50" t="s">
        <v>51</v>
      </c>
      <c r="I2" s="50" t="s">
        <v>49</v>
      </c>
    </row>
    <row r="3" spans="1:10" x14ac:dyDescent="0.3">
      <c r="A3" s="46" t="s">
        <v>4</v>
      </c>
      <c r="B3" s="46" t="s">
        <v>21</v>
      </c>
      <c r="C3" s="47">
        <v>52411</v>
      </c>
      <c r="D3" s="47">
        <v>47169.900000000009</v>
      </c>
      <c r="E3" s="47">
        <v>10981</v>
      </c>
      <c r="F3" s="48">
        <f t="shared" ref="F3:F9" si="0">E3/D3</f>
        <v>0.23279676234208677</v>
      </c>
      <c r="G3" s="47">
        <v>43013</v>
      </c>
      <c r="H3" s="47">
        <v>45663</v>
      </c>
      <c r="I3" s="48">
        <f t="shared" ref="I3:I9" si="1">E3/H3</f>
        <v>0.24047916256049756</v>
      </c>
    </row>
    <row r="4" spans="1:10" x14ac:dyDescent="0.3">
      <c r="A4" s="46" t="s">
        <v>5</v>
      </c>
      <c r="B4" s="46" t="s">
        <v>6</v>
      </c>
      <c r="C4" s="47">
        <v>14399</v>
      </c>
      <c r="D4" s="47">
        <v>12959.1</v>
      </c>
      <c r="E4" s="47">
        <v>3878</v>
      </c>
      <c r="F4" s="48">
        <f t="shared" si="0"/>
        <v>0.29924917625452385</v>
      </c>
      <c r="G4" s="47">
        <v>15622</v>
      </c>
      <c r="H4" s="47">
        <v>14291</v>
      </c>
      <c r="I4" s="48">
        <f t="shared" si="1"/>
        <v>0.27135959694912881</v>
      </c>
    </row>
    <row r="5" spans="1:10" x14ac:dyDescent="0.3">
      <c r="A5" s="46" t="s">
        <v>7</v>
      </c>
      <c r="B5" s="46" t="s">
        <v>8</v>
      </c>
      <c r="C5" s="47">
        <v>44389</v>
      </c>
      <c r="D5" s="47">
        <v>39950.1</v>
      </c>
      <c r="E5" s="47">
        <v>14598</v>
      </c>
      <c r="F5" s="48">
        <f t="shared" si="0"/>
        <v>0.36540584379012819</v>
      </c>
      <c r="G5" s="47">
        <v>45050</v>
      </c>
      <c r="H5" s="47">
        <v>42501</v>
      </c>
      <c r="I5" s="48">
        <f t="shared" si="1"/>
        <v>0.34347427119361895</v>
      </c>
    </row>
    <row r="6" spans="1:10" x14ac:dyDescent="0.3">
      <c r="A6" s="46" t="s">
        <v>9</v>
      </c>
      <c r="B6" s="46" t="s">
        <v>10</v>
      </c>
      <c r="C6" s="47">
        <v>14655</v>
      </c>
      <c r="D6" s="47">
        <v>13189.500000000002</v>
      </c>
      <c r="E6" s="47">
        <v>21280</v>
      </c>
      <c r="F6" s="48">
        <f t="shared" si="0"/>
        <v>1.6134046021456458</v>
      </c>
      <c r="G6" s="47">
        <v>53156</v>
      </c>
      <c r="H6" s="47">
        <v>53156</v>
      </c>
      <c r="I6" s="48">
        <f t="shared" si="1"/>
        <v>0.40033110091052748</v>
      </c>
    </row>
    <row r="7" spans="1:10" x14ac:dyDescent="0.3">
      <c r="A7" s="46" t="s">
        <v>13</v>
      </c>
      <c r="B7" s="46" t="s">
        <v>28</v>
      </c>
      <c r="C7" s="47">
        <v>8451</v>
      </c>
      <c r="D7" s="47">
        <v>7605.9000000000015</v>
      </c>
      <c r="E7" s="47">
        <v>1833</v>
      </c>
      <c r="F7" s="48">
        <f t="shared" si="0"/>
        <v>0.24099712065633253</v>
      </c>
      <c r="G7" s="47">
        <v>6710</v>
      </c>
      <c r="H7" s="47">
        <v>7158</v>
      </c>
      <c r="I7" s="48">
        <f t="shared" si="1"/>
        <v>0.25607711651299248</v>
      </c>
    </row>
    <row r="8" spans="1:10" x14ac:dyDescent="0.3">
      <c r="A8" s="46" t="s">
        <v>14</v>
      </c>
      <c r="B8" s="46" t="s">
        <v>15</v>
      </c>
      <c r="C8" s="47">
        <v>1561</v>
      </c>
      <c r="D8" s="47">
        <v>1404.9</v>
      </c>
      <c r="E8" s="47">
        <v>125</v>
      </c>
      <c r="F8" s="48">
        <f t="shared" si="0"/>
        <v>8.8974304220940992E-2</v>
      </c>
      <c r="G8" s="47">
        <v>428</v>
      </c>
      <c r="H8" s="47">
        <v>753</v>
      </c>
      <c r="I8" s="48">
        <f t="shared" si="1"/>
        <v>0.16600265604249667</v>
      </c>
    </row>
    <row r="9" spans="1:10" x14ac:dyDescent="0.3">
      <c r="A9" s="46" t="s">
        <v>11</v>
      </c>
      <c r="B9" s="46" t="s">
        <v>16</v>
      </c>
      <c r="C9" s="47">
        <v>32495</v>
      </c>
      <c r="D9" s="47">
        <v>29245.5</v>
      </c>
      <c r="E9" s="47">
        <v>7844</v>
      </c>
      <c r="F9" s="48">
        <f t="shared" si="0"/>
        <v>0.26821220358687664</v>
      </c>
      <c r="G9" s="47">
        <v>5669</v>
      </c>
      <c r="H9" s="47">
        <v>22068</v>
      </c>
      <c r="I9" s="48">
        <f t="shared" si="1"/>
        <v>0.35544680079753488</v>
      </c>
    </row>
    <row r="10" spans="1:10" x14ac:dyDescent="0.3">
      <c r="A10" s="41" t="s">
        <v>42</v>
      </c>
      <c r="I10" s="40"/>
      <c r="J10" s="40"/>
    </row>
    <row r="11" spans="1:10" x14ac:dyDescent="0.3">
      <c r="A11" s="41" t="s">
        <v>43</v>
      </c>
    </row>
    <row r="12" spans="1:10" ht="25.5" customHeight="1" x14ac:dyDescent="0.3">
      <c r="A12" s="79" t="s">
        <v>54</v>
      </c>
      <c r="B12" s="79"/>
      <c r="C12" s="79"/>
      <c r="D12" s="79"/>
      <c r="E12" s="79"/>
      <c r="F12" s="79"/>
      <c r="G12" s="79"/>
      <c r="H12" s="79"/>
      <c r="I12" s="79"/>
    </row>
  </sheetData>
  <mergeCells count="1">
    <mergeCell ref="A12:I1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42EC04-0785-4913-9C83-51E67F1B65BC}">
  <dimension ref="A3:F11"/>
  <sheetViews>
    <sheetView zoomScale="80" zoomScaleNormal="80" workbookViewId="0">
      <selection activeCell="D7" sqref="D7"/>
    </sheetView>
  </sheetViews>
  <sheetFormatPr defaultRowHeight="14" x14ac:dyDescent="0.3"/>
  <cols>
    <col min="1" max="1" width="15.5" bestFit="1" customWidth="1"/>
    <col min="2" max="2" width="23" bestFit="1" customWidth="1"/>
    <col min="3" max="3" width="23.6640625" bestFit="1" customWidth="1"/>
    <col min="4" max="4" width="28.33203125" bestFit="1" customWidth="1"/>
    <col min="5" max="5" width="31" bestFit="1" customWidth="1"/>
    <col min="6" max="6" width="39.25" bestFit="1" customWidth="1"/>
  </cols>
  <sheetData>
    <row r="3" spans="1:6" x14ac:dyDescent="0.3">
      <c r="A3" s="37" t="s">
        <v>35</v>
      </c>
      <c r="B3" t="s">
        <v>37</v>
      </c>
      <c r="C3" t="s">
        <v>38</v>
      </c>
      <c r="D3" t="s">
        <v>39</v>
      </c>
      <c r="E3" t="s">
        <v>40</v>
      </c>
      <c r="F3" t="s">
        <v>45</v>
      </c>
    </row>
    <row r="4" spans="1:6" x14ac:dyDescent="0.3">
      <c r="A4" s="38" t="s">
        <v>4</v>
      </c>
      <c r="B4" s="39">
        <v>52411</v>
      </c>
      <c r="C4" s="39">
        <v>47169.900000000009</v>
      </c>
      <c r="D4" s="39">
        <v>10981</v>
      </c>
      <c r="E4" s="39">
        <v>43013</v>
      </c>
      <c r="F4" s="39">
        <v>45663</v>
      </c>
    </row>
    <row r="5" spans="1:6" x14ac:dyDescent="0.3">
      <c r="A5" s="38" t="s">
        <v>5</v>
      </c>
      <c r="B5" s="39">
        <v>14399</v>
      </c>
      <c r="C5" s="39">
        <v>12959.1</v>
      </c>
      <c r="D5" s="39">
        <v>3878</v>
      </c>
      <c r="E5" s="39">
        <v>15622</v>
      </c>
      <c r="F5" s="39">
        <v>14291</v>
      </c>
    </row>
    <row r="6" spans="1:6" x14ac:dyDescent="0.3">
      <c r="A6" s="38" t="s">
        <v>7</v>
      </c>
      <c r="B6" s="39">
        <v>44389</v>
      </c>
      <c r="C6" s="39">
        <v>39950.1</v>
      </c>
      <c r="D6" s="39">
        <v>14598</v>
      </c>
      <c r="E6" s="39">
        <v>45050</v>
      </c>
      <c r="F6" s="39">
        <v>42501</v>
      </c>
    </row>
    <row r="7" spans="1:6" x14ac:dyDescent="0.3">
      <c r="A7" s="38" t="s">
        <v>9</v>
      </c>
      <c r="B7" s="39">
        <v>14655</v>
      </c>
      <c r="C7" s="39">
        <v>13189.500000000002</v>
      </c>
      <c r="D7" s="39">
        <v>21280</v>
      </c>
      <c r="E7" s="39">
        <v>53156</v>
      </c>
      <c r="F7" s="39">
        <v>53156</v>
      </c>
    </row>
    <row r="8" spans="1:6" x14ac:dyDescent="0.3">
      <c r="A8" s="38" t="s">
        <v>13</v>
      </c>
      <c r="B8" s="39">
        <v>8451</v>
      </c>
      <c r="C8" s="39">
        <v>7605.9000000000015</v>
      </c>
      <c r="D8" s="39">
        <v>1833</v>
      </c>
      <c r="E8" s="39">
        <v>6710</v>
      </c>
      <c r="F8" s="39">
        <v>7158</v>
      </c>
    </row>
    <row r="9" spans="1:6" x14ac:dyDescent="0.3">
      <c r="A9" s="38" t="s">
        <v>14</v>
      </c>
      <c r="B9" s="39">
        <v>1561</v>
      </c>
      <c r="C9" s="39">
        <v>1404.9</v>
      </c>
      <c r="D9" s="39">
        <v>125</v>
      </c>
      <c r="E9" s="39">
        <v>428</v>
      </c>
      <c r="F9" s="39">
        <v>753</v>
      </c>
    </row>
    <row r="10" spans="1:6" x14ac:dyDescent="0.3">
      <c r="A10" s="38" t="s">
        <v>11</v>
      </c>
      <c r="B10" s="39">
        <v>32495</v>
      </c>
      <c r="C10" s="39">
        <v>29245.5</v>
      </c>
      <c r="D10" s="39">
        <v>7844</v>
      </c>
      <c r="E10" s="39">
        <v>5669</v>
      </c>
      <c r="F10" s="39">
        <v>22068</v>
      </c>
    </row>
    <row r="11" spans="1:6" x14ac:dyDescent="0.3">
      <c r="A11" s="38" t="s">
        <v>36</v>
      </c>
      <c r="B11" s="39">
        <v>168361</v>
      </c>
      <c r="C11" s="39">
        <v>151524.9</v>
      </c>
      <c r="D11" s="39">
        <v>60539</v>
      </c>
      <c r="E11" s="39">
        <v>169648</v>
      </c>
      <c r="F11" s="39">
        <v>185590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001FD2-43AF-4CAB-AADD-5EA2C227D4BB}">
  <dimension ref="A2:W36"/>
  <sheetViews>
    <sheetView showGridLines="0" tabSelected="1" zoomScale="70" zoomScaleNormal="70" workbookViewId="0">
      <selection activeCell="O15" sqref="O15"/>
    </sheetView>
  </sheetViews>
  <sheetFormatPr defaultRowHeight="14" x14ac:dyDescent="0.3"/>
  <cols>
    <col min="1" max="1" width="7.33203125" customWidth="1"/>
    <col min="2" max="2" width="4.4140625" hidden="1" customWidth="1"/>
    <col min="3" max="3" width="7.08203125" customWidth="1"/>
    <col min="4" max="4" width="24.33203125" customWidth="1"/>
    <col min="5" max="5" width="7.33203125" customWidth="1"/>
    <col min="6" max="6" width="7" hidden="1" customWidth="1"/>
    <col min="7" max="7" width="11.4140625" customWidth="1"/>
    <col min="8" max="8" width="9.9140625" bestFit="1" customWidth="1"/>
    <col min="9" max="10" width="8.58203125" customWidth="1"/>
    <col min="11" max="11" width="10.58203125" customWidth="1"/>
    <col min="12" max="12" width="8.25" customWidth="1"/>
    <col min="13" max="13" width="12.25" customWidth="1"/>
    <col min="14" max="14" width="14.4140625" bestFit="1" customWidth="1"/>
    <col min="15" max="15" width="12.25" customWidth="1"/>
    <col min="16" max="19" width="8.203125E-2" hidden="1" customWidth="1"/>
    <col min="20" max="20" width="8.33203125" customWidth="1"/>
    <col min="21" max="22" width="8.203125E-2" hidden="1" customWidth="1"/>
    <col min="23" max="23" width="8.6640625" hidden="1" customWidth="1"/>
  </cols>
  <sheetData>
    <row r="2" spans="1:22" ht="14.5" thickBot="1" x14ac:dyDescent="0.35"/>
    <row r="3" spans="1:22" ht="28" customHeight="1" thickBot="1" x14ac:dyDescent="0.35">
      <c r="A3" s="19" t="s">
        <v>17</v>
      </c>
      <c r="B3" s="20" t="s">
        <v>0</v>
      </c>
      <c r="C3" s="20" t="s">
        <v>2</v>
      </c>
      <c r="D3" s="20" t="s">
        <v>3</v>
      </c>
      <c r="E3" s="20" t="s">
        <v>29</v>
      </c>
      <c r="F3" s="20" t="s">
        <v>34</v>
      </c>
      <c r="G3" s="20" t="s">
        <v>1</v>
      </c>
      <c r="H3" s="20" t="s">
        <v>18</v>
      </c>
      <c r="I3" s="21" t="s">
        <v>19</v>
      </c>
      <c r="J3" s="19" t="s">
        <v>33</v>
      </c>
      <c r="K3" s="19" t="s">
        <v>31</v>
      </c>
      <c r="L3" s="19" t="s">
        <v>32</v>
      </c>
      <c r="M3" s="22" t="s">
        <v>30</v>
      </c>
      <c r="N3" s="23" t="s">
        <v>41</v>
      </c>
      <c r="O3" s="22" t="s">
        <v>44</v>
      </c>
      <c r="P3" s="71" t="s">
        <v>52</v>
      </c>
      <c r="S3" t="s">
        <v>53</v>
      </c>
      <c r="U3" t="s">
        <v>41</v>
      </c>
      <c r="V3" t="s">
        <v>44</v>
      </c>
    </row>
    <row r="4" spans="1:22" x14ac:dyDescent="0.3">
      <c r="A4" s="81" t="s">
        <v>20</v>
      </c>
      <c r="B4" s="84" t="s">
        <v>12</v>
      </c>
      <c r="C4" s="84" t="s">
        <v>4</v>
      </c>
      <c r="D4" s="84" t="s">
        <v>55</v>
      </c>
      <c r="E4" s="84" t="s">
        <v>22</v>
      </c>
      <c r="F4" s="4" t="s">
        <v>4</v>
      </c>
      <c r="G4" s="4" t="s">
        <v>23</v>
      </c>
      <c r="H4" s="5">
        <v>1446</v>
      </c>
      <c r="I4" s="63">
        <v>6289</v>
      </c>
      <c r="J4" s="51">
        <f t="shared" ref="J4:J33" si="0">I4*0.9</f>
        <v>5660.1</v>
      </c>
      <c r="K4" s="27">
        <v>2308</v>
      </c>
      <c r="L4" s="32">
        <f>K4/J4</f>
        <v>0.40776664723238104</v>
      </c>
      <c r="M4" s="42">
        <v>3376</v>
      </c>
      <c r="N4" s="11">
        <v>5089</v>
      </c>
      <c r="O4" s="73">
        <f>K4/N4</f>
        <v>0.45352721556297898</v>
      </c>
      <c r="P4" s="72">
        <v>6289</v>
      </c>
      <c r="Q4" s="1">
        <f>M4-J4</f>
        <v>-2284.1000000000004</v>
      </c>
      <c r="R4" s="62">
        <f>J4+0.25*Q4</f>
        <v>5089.0750000000007</v>
      </c>
      <c r="S4" s="40">
        <f>K4/R4</f>
        <v>0.45352053172727846</v>
      </c>
      <c r="U4">
        <v>7076.75</v>
      </c>
      <c r="V4" s="59">
        <v>0.32613841099374713</v>
      </c>
    </row>
    <row r="5" spans="1:22" x14ac:dyDescent="0.3">
      <c r="A5" s="81"/>
      <c r="B5" s="84"/>
      <c r="C5" s="84"/>
      <c r="D5" s="84"/>
      <c r="E5" s="84"/>
      <c r="F5" s="4" t="s">
        <v>4</v>
      </c>
      <c r="G5" s="8" t="s">
        <v>24</v>
      </c>
      <c r="H5" s="10">
        <v>8318</v>
      </c>
      <c r="I5" s="64">
        <v>36164</v>
      </c>
      <c r="J5" s="52">
        <f t="shared" si="0"/>
        <v>32547.600000000002</v>
      </c>
      <c r="K5" s="28">
        <v>7442</v>
      </c>
      <c r="L5" s="33">
        <f t="shared" ref="L5:L33" si="1">K5/J5</f>
        <v>0.22864973147021592</v>
      </c>
      <c r="M5" s="43">
        <v>30928</v>
      </c>
      <c r="N5" s="61">
        <v>31738</v>
      </c>
      <c r="O5" s="74">
        <f t="shared" ref="O5:O33" si="2">K5/N5</f>
        <v>0.23448232402797908</v>
      </c>
      <c r="P5" s="72">
        <v>36164</v>
      </c>
      <c r="Q5" s="1">
        <f t="shared" ref="Q5:Q16" si="3">M5-J5</f>
        <v>-1619.6000000000022</v>
      </c>
      <c r="R5" s="60">
        <f t="shared" ref="R5:R6" si="4">J5+0.5*Q5</f>
        <v>31737.800000000003</v>
      </c>
      <c r="S5" s="40">
        <f t="shared" ref="S5:S33" si="5">K5/R5</f>
        <v>0.23448380164976776</v>
      </c>
      <c r="U5">
        <v>28654.400000000001</v>
      </c>
      <c r="V5" s="59">
        <v>0.25971578535931655</v>
      </c>
    </row>
    <row r="6" spans="1:22" ht="14.5" thickBot="1" x14ac:dyDescent="0.35">
      <c r="A6" s="81"/>
      <c r="B6" s="84"/>
      <c r="C6" s="84"/>
      <c r="D6" s="84"/>
      <c r="E6" s="84"/>
      <c r="F6" s="4" t="s">
        <v>4</v>
      </c>
      <c r="G6" s="4" t="s">
        <v>25</v>
      </c>
      <c r="H6" s="5">
        <v>2290</v>
      </c>
      <c r="I6" s="63">
        <v>9958</v>
      </c>
      <c r="J6" s="51">
        <f t="shared" si="0"/>
        <v>8962.2000000000007</v>
      </c>
      <c r="K6" s="27">
        <v>1231</v>
      </c>
      <c r="L6" s="32">
        <f t="shared" si="1"/>
        <v>0.13735466738077703</v>
      </c>
      <c r="M6" s="42">
        <v>8709</v>
      </c>
      <c r="N6" s="11">
        <v>8836</v>
      </c>
      <c r="O6" s="73">
        <f t="shared" si="2"/>
        <v>0.13931643277501132</v>
      </c>
      <c r="P6" s="72">
        <v>9958</v>
      </c>
      <c r="Q6" s="1">
        <f t="shared" si="3"/>
        <v>-253.20000000000073</v>
      </c>
      <c r="R6" s="60">
        <f t="shared" si="4"/>
        <v>8835.6</v>
      </c>
      <c r="S6" s="40">
        <f t="shared" si="5"/>
        <v>0.1393227398252524</v>
      </c>
      <c r="U6">
        <v>8423.85</v>
      </c>
      <c r="V6" s="59">
        <v>0.14613270654154573</v>
      </c>
    </row>
    <row r="7" spans="1:22" ht="14.5" thickBot="1" x14ac:dyDescent="0.35">
      <c r="A7" s="80" t="s">
        <v>20</v>
      </c>
      <c r="B7" s="83" t="s">
        <v>12</v>
      </c>
      <c r="C7" s="83" t="s">
        <v>14</v>
      </c>
      <c r="D7" s="83" t="s">
        <v>15</v>
      </c>
      <c r="E7" s="83" t="s">
        <v>22</v>
      </c>
      <c r="F7" s="6" t="s">
        <v>14</v>
      </c>
      <c r="G7" s="6" t="s">
        <v>23</v>
      </c>
      <c r="H7" s="6">
        <v>10</v>
      </c>
      <c r="I7" s="65">
        <v>45</v>
      </c>
      <c r="J7" s="53">
        <f t="shared" si="0"/>
        <v>40.5</v>
      </c>
      <c r="K7" s="24">
        <v>0</v>
      </c>
      <c r="L7" s="34">
        <f t="shared" si="1"/>
        <v>0</v>
      </c>
      <c r="M7" s="44">
        <v>0</v>
      </c>
      <c r="N7" s="12">
        <v>10</v>
      </c>
      <c r="O7" s="75">
        <f t="shared" si="2"/>
        <v>0</v>
      </c>
      <c r="P7" s="72">
        <v>45</v>
      </c>
      <c r="Q7" s="1">
        <f t="shared" si="3"/>
        <v>-40.5</v>
      </c>
      <c r="R7" s="58">
        <f>J7+0.75*Q7</f>
        <v>10.125</v>
      </c>
      <c r="S7" s="40">
        <f t="shared" si="5"/>
        <v>0</v>
      </c>
      <c r="U7">
        <v>2.7</v>
      </c>
      <c r="V7" s="59">
        <v>0</v>
      </c>
    </row>
    <row r="8" spans="1:22" ht="14.5" thickBot="1" x14ac:dyDescent="0.35">
      <c r="A8" s="81"/>
      <c r="B8" s="84"/>
      <c r="C8" s="84"/>
      <c r="D8" s="84"/>
      <c r="E8" s="84"/>
      <c r="F8" s="6" t="s">
        <v>14</v>
      </c>
      <c r="G8" s="8" t="s">
        <v>24</v>
      </c>
      <c r="H8" s="9">
        <v>60</v>
      </c>
      <c r="I8" s="66">
        <v>261</v>
      </c>
      <c r="J8" s="52">
        <f t="shared" si="0"/>
        <v>234.9</v>
      </c>
      <c r="K8" s="8">
        <v>7</v>
      </c>
      <c r="L8" s="33">
        <f t="shared" si="1"/>
        <v>2.9799914857386121E-2</v>
      </c>
      <c r="M8" s="43">
        <v>29</v>
      </c>
      <c r="N8" s="13">
        <v>80</v>
      </c>
      <c r="O8" s="76">
        <f t="shared" si="2"/>
        <v>8.7499999999999994E-2</v>
      </c>
      <c r="P8" s="72">
        <v>261</v>
      </c>
      <c r="Q8" s="1">
        <f t="shared" si="3"/>
        <v>-205.9</v>
      </c>
      <c r="R8" s="58">
        <f t="shared" ref="R8:R9" si="6">J8+0.75*Q8</f>
        <v>80.474999999999994</v>
      </c>
      <c r="S8" s="40">
        <f t="shared" si="5"/>
        <v>8.6983535259397338E-2</v>
      </c>
      <c r="U8">
        <v>32.950000000000003</v>
      </c>
      <c r="V8" s="59">
        <v>0.21244309559939301</v>
      </c>
    </row>
    <row r="9" spans="1:22" ht="14.5" thickBot="1" x14ac:dyDescent="0.35">
      <c r="A9" s="82"/>
      <c r="B9" s="85"/>
      <c r="C9" s="85"/>
      <c r="D9" s="85"/>
      <c r="E9" s="85"/>
      <c r="F9" s="6" t="s">
        <v>14</v>
      </c>
      <c r="G9" s="2" t="s">
        <v>25</v>
      </c>
      <c r="H9" s="2">
        <v>17</v>
      </c>
      <c r="I9" s="67">
        <v>72</v>
      </c>
      <c r="J9" s="54">
        <f t="shared" si="0"/>
        <v>64.8</v>
      </c>
      <c r="K9" s="26">
        <v>19</v>
      </c>
      <c r="L9" s="35">
        <f t="shared" si="1"/>
        <v>0.2932098765432099</v>
      </c>
      <c r="M9" s="45">
        <v>134</v>
      </c>
      <c r="N9" s="14">
        <v>117</v>
      </c>
      <c r="O9" s="77">
        <f t="shared" si="2"/>
        <v>0.1623931623931624</v>
      </c>
      <c r="P9" s="72">
        <v>72</v>
      </c>
      <c r="Q9" s="1">
        <f t="shared" si="3"/>
        <v>69.2</v>
      </c>
      <c r="R9" s="58">
        <f t="shared" si="6"/>
        <v>116.7</v>
      </c>
      <c r="S9" s="40">
        <f t="shared" si="5"/>
        <v>0.16281062553556128</v>
      </c>
      <c r="U9">
        <v>71.95</v>
      </c>
      <c r="V9" s="59">
        <v>0.2640722724113968</v>
      </c>
    </row>
    <row r="10" spans="1:22" x14ac:dyDescent="0.3">
      <c r="A10" s="81" t="s">
        <v>26</v>
      </c>
      <c r="B10" s="84" t="s">
        <v>12</v>
      </c>
      <c r="C10" s="84" t="s">
        <v>7</v>
      </c>
      <c r="D10" s="84" t="s">
        <v>8</v>
      </c>
      <c r="E10" s="84" t="s">
        <v>22</v>
      </c>
      <c r="F10" s="4" t="s">
        <v>7</v>
      </c>
      <c r="G10" s="4" t="s">
        <v>23</v>
      </c>
      <c r="H10" s="4">
        <v>897</v>
      </c>
      <c r="I10" s="68">
        <v>3899</v>
      </c>
      <c r="J10" s="51">
        <f t="shared" si="0"/>
        <v>3509.1</v>
      </c>
      <c r="K10" s="25">
        <v>990</v>
      </c>
      <c r="L10" s="32">
        <f t="shared" si="1"/>
        <v>0.28212362144139524</v>
      </c>
      <c r="M10" s="42">
        <v>2039</v>
      </c>
      <c r="N10" s="18">
        <v>2774</v>
      </c>
      <c r="O10" s="78">
        <f t="shared" si="2"/>
        <v>0.35688536409516941</v>
      </c>
      <c r="P10" s="72">
        <v>3899</v>
      </c>
      <c r="Q10" s="1">
        <f t="shared" si="3"/>
        <v>-1470.1</v>
      </c>
      <c r="R10">
        <f>J10+0.5*Q10</f>
        <v>2774.05</v>
      </c>
      <c r="S10" s="40">
        <f t="shared" si="5"/>
        <v>0.356878931526108</v>
      </c>
      <c r="U10">
        <v>1579</v>
      </c>
      <c r="V10" s="59">
        <v>0.62697910069664342</v>
      </c>
    </row>
    <row r="11" spans="1:22" x14ac:dyDescent="0.3">
      <c r="A11" s="81"/>
      <c r="B11" s="84"/>
      <c r="C11" s="84"/>
      <c r="D11" s="84"/>
      <c r="E11" s="84"/>
      <c r="F11" s="4" t="s">
        <v>7</v>
      </c>
      <c r="G11" s="8" t="s">
        <v>24</v>
      </c>
      <c r="H11" s="9">
        <v>5157</v>
      </c>
      <c r="I11" s="66">
        <v>22422</v>
      </c>
      <c r="J11" s="52">
        <f t="shared" si="0"/>
        <v>20179.8</v>
      </c>
      <c r="K11" s="8">
        <v>6811</v>
      </c>
      <c r="L11" s="33">
        <f t="shared" si="1"/>
        <v>0.33751573355533754</v>
      </c>
      <c r="M11" s="43">
        <v>15380</v>
      </c>
      <c r="N11" s="13">
        <v>17780</v>
      </c>
      <c r="O11" s="76">
        <f t="shared" si="2"/>
        <v>0.3830708661417323</v>
      </c>
      <c r="P11" s="72">
        <v>22422</v>
      </c>
      <c r="Q11" s="1">
        <f t="shared" si="3"/>
        <v>-4799.7999999999993</v>
      </c>
      <c r="R11">
        <f>J11+0.5*Q11</f>
        <v>17779.900000000001</v>
      </c>
      <c r="S11" s="40">
        <f t="shared" si="5"/>
        <v>0.3830730206581589</v>
      </c>
      <c r="U11">
        <v>11664</v>
      </c>
      <c r="V11" s="59">
        <v>0.58393347050754463</v>
      </c>
    </row>
    <row r="12" spans="1:22" ht="14.5" thickBot="1" x14ac:dyDescent="0.35">
      <c r="A12" s="81"/>
      <c r="B12" s="84"/>
      <c r="C12" s="84"/>
      <c r="D12" s="84"/>
      <c r="E12" s="84"/>
      <c r="F12" s="4" t="s">
        <v>7</v>
      </c>
      <c r="G12" s="4" t="s">
        <v>25</v>
      </c>
      <c r="H12" s="4">
        <v>1420</v>
      </c>
      <c r="I12" s="68">
        <v>6174</v>
      </c>
      <c r="J12" s="51">
        <f t="shared" si="0"/>
        <v>5556.6</v>
      </c>
      <c r="K12" s="25">
        <v>570</v>
      </c>
      <c r="L12" s="32">
        <f t="shared" si="1"/>
        <v>0.10258071482561278</v>
      </c>
      <c r="M12" s="42">
        <v>3083</v>
      </c>
      <c r="N12" s="18">
        <v>4320</v>
      </c>
      <c r="O12" s="78">
        <f t="shared" si="2"/>
        <v>0.13194444444444445</v>
      </c>
      <c r="P12" s="72">
        <v>6174</v>
      </c>
      <c r="Q12" s="1">
        <f t="shared" si="3"/>
        <v>-2473.6000000000004</v>
      </c>
      <c r="R12">
        <f>J12+0.5*Q12</f>
        <v>4319.8</v>
      </c>
      <c r="S12" s="40">
        <f t="shared" si="5"/>
        <v>0.13195055326635491</v>
      </c>
      <c r="U12">
        <v>2347</v>
      </c>
      <c r="V12" s="59">
        <v>0.24286322965487858</v>
      </c>
    </row>
    <row r="13" spans="1:22" ht="14.5" thickBot="1" x14ac:dyDescent="0.35">
      <c r="A13" s="80" t="s">
        <v>26</v>
      </c>
      <c r="B13" s="83" t="s">
        <v>12</v>
      </c>
      <c r="C13" s="83" t="s">
        <v>9</v>
      </c>
      <c r="D13" s="83" t="s">
        <v>10</v>
      </c>
      <c r="E13" s="83" t="s">
        <v>22</v>
      </c>
      <c r="F13" s="6" t="s">
        <v>9</v>
      </c>
      <c r="G13" s="6" t="s">
        <v>23</v>
      </c>
      <c r="H13" s="6">
        <v>405</v>
      </c>
      <c r="I13" s="69">
        <v>1759</v>
      </c>
      <c r="J13" s="53">
        <f t="shared" si="0"/>
        <v>1583.1000000000001</v>
      </c>
      <c r="K13" s="29">
        <v>1970</v>
      </c>
      <c r="L13" s="34">
        <f t="shared" si="1"/>
        <v>1.244393910681574</v>
      </c>
      <c r="M13" s="44">
        <v>4058</v>
      </c>
      <c r="N13" s="16">
        <v>4058</v>
      </c>
      <c r="O13" s="75">
        <f t="shared" si="2"/>
        <v>0.48546081813701331</v>
      </c>
      <c r="P13" s="72">
        <v>1759</v>
      </c>
      <c r="Q13" s="1">
        <f t="shared" si="3"/>
        <v>2474.8999999999996</v>
      </c>
      <c r="R13" s="57">
        <f>J13+Q13</f>
        <v>4058</v>
      </c>
      <c r="S13" s="40">
        <f t="shared" si="5"/>
        <v>0.48546081813701331</v>
      </c>
      <c r="U13">
        <v>3405</v>
      </c>
      <c r="V13" s="59">
        <v>0.57856093979442003</v>
      </c>
    </row>
    <row r="14" spans="1:22" ht="14.5" thickBot="1" x14ac:dyDescent="0.35">
      <c r="A14" s="81"/>
      <c r="B14" s="84"/>
      <c r="C14" s="84"/>
      <c r="D14" s="84"/>
      <c r="E14" s="84"/>
      <c r="F14" s="6" t="s">
        <v>9</v>
      </c>
      <c r="G14" s="8" t="s">
        <v>24</v>
      </c>
      <c r="H14" s="10">
        <v>2326</v>
      </c>
      <c r="I14" s="64">
        <v>10112</v>
      </c>
      <c r="J14" s="52">
        <f t="shared" si="0"/>
        <v>9100.8000000000011</v>
      </c>
      <c r="K14" s="28">
        <v>17566</v>
      </c>
      <c r="L14" s="33">
        <f t="shared" si="1"/>
        <v>1.9301599859353022</v>
      </c>
      <c r="M14" s="43">
        <v>39666</v>
      </c>
      <c r="N14" s="15">
        <v>39666</v>
      </c>
      <c r="O14" s="76">
        <f t="shared" si="2"/>
        <v>0.44284777895426813</v>
      </c>
      <c r="P14" s="72">
        <v>10112</v>
      </c>
      <c r="Q14" s="1">
        <f t="shared" si="3"/>
        <v>30565.199999999997</v>
      </c>
      <c r="R14" s="57">
        <f t="shared" ref="R14:R15" si="7">J14+Q14</f>
        <v>39666</v>
      </c>
      <c r="S14" s="40">
        <f t="shared" si="5"/>
        <v>0.44284777895426813</v>
      </c>
      <c r="U14">
        <v>32809</v>
      </c>
      <c r="V14" s="59">
        <v>0.53540187143771523</v>
      </c>
    </row>
    <row r="15" spans="1:22" ht="14.5" thickBot="1" x14ac:dyDescent="0.35">
      <c r="A15" s="82"/>
      <c r="B15" s="85"/>
      <c r="C15" s="85"/>
      <c r="D15" s="85"/>
      <c r="E15" s="85"/>
      <c r="F15" s="6" t="s">
        <v>9</v>
      </c>
      <c r="G15" s="2" t="s">
        <v>25</v>
      </c>
      <c r="H15" s="2">
        <v>640</v>
      </c>
      <c r="I15" s="70">
        <v>2784</v>
      </c>
      <c r="J15" s="54">
        <f t="shared" si="0"/>
        <v>2505.6</v>
      </c>
      <c r="K15" s="30">
        <v>1744</v>
      </c>
      <c r="L15" s="35">
        <f t="shared" si="1"/>
        <v>0.69604086845466162</v>
      </c>
      <c r="M15" s="45">
        <v>9432</v>
      </c>
      <c r="N15" s="14">
        <v>9432</v>
      </c>
      <c r="O15" s="77">
        <f t="shared" si="2"/>
        <v>0.18490245971162</v>
      </c>
      <c r="P15" s="72">
        <v>2784</v>
      </c>
      <c r="Q15" s="1">
        <f t="shared" si="3"/>
        <v>6926.4</v>
      </c>
      <c r="R15" s="57">
        <f t="shared" si="7"/>
        <v>9432</v>
      </c>
      <c r="S15" s="40">
        <f t="shared" si="5"/>
        <v>0.18490245971162</v>
      </c>
      <c r="U15">
        <v>7799</v>
      </c>
      <c r="V15" s="59">
        <v>0.22361841261700219</v>
      </c>
    </row>
    <row r="16" spans="1:22" x14ac:dyDescent="0.3">
      <c r="A16" s="81" t="s">
        <v>26</v>
      </c>
      <c r="B16" s="84" t="s">
        <v>12</v>
      </c>
      <c r="C16" s="84" t="s">
        <v>11</v>
      </c>
      <c r="D16" s="84" t="s">
        <v>16</v>
      </c>
      <c r="E16" s="84" t="s">
        <v>22</v>
      </c>
      <c r="F16" s="4" t="s">
        <v>11</v>
      </c>
      <c r="G16" s="4" t="s">
        <v>23</v>
      </c>
      <c r="H16" s="5">
        <v>897</v>
      </c>
      <c r="I16" s="63">
        <v>3899</v>
      </c>
      <c r="J16" s="51">
        <f t="shared" si="0"/>
        <v>3509.1</v>
      </c>
      <c r="K16" s="27">
        <v>783</v>
      </c>
      <c r="L16" s="32">
        <f t="shared" si="1"/>
        <v>0.22313413695819442</v>
      </c>
      <c r="M16" s="42">
        <v>1613</v>
      </c>
      <c r="N16" s="18">
        <v>2561</v>
      </c>
      <c r="O16" s="78">
        <f t="shared" si="2"/>
        <v>0.30573994533385396</v>
      </c>
      <c r="P16" s="72">
        <v>3899</v>
      </c>
      <c r="Q16" s="1">
        <f t="shared" si="3"/>
        <v>-1896.1</v>
      </c>
      <c r="R16" s="60">
        <f>J16+0.5*Q16</f>
        <v>2561.0500000000002</v>
      </c>
      <c r="S16" s="40">
        <f t="shared" si="5"/>
        <v>0.30573397629878368</v>
      </c>
      <c r="U16">
        <v>4122.55</v>
      </c>
      <c r="V16" s="59">
        <v>0.18993098931486579</v>
      </c>
    </row>
    <row r="17" spans="1:22" x14ac:dyDescent="0.3">
      <c r="A17" s="81"/>
      <c r="B17" s="84"/>
      <c r="C17" s="84"/>
      <c r="D17" s="84"/>
      <c r="E17" s="84"/>
      <c r="F17" s="4" t="s">
        <v>11</v>
      </c>
      <c r="G17" s="8" t="s">
        <v>24</v>
      </c>
      <c r="H17" s="10">
        <v>5157</v>
      </c>
      <c r="I17" s="64">
        <v>22422</v>
      </c>
      <c r="J17" s="52">
        <f t="shared" si="0"/>
        <v>20179.8</v>
      </c>
      <c r="K17" s="28">
        <v>6632</v>
      </c>
      <c r="L17" s="33">
        <f t="shared" si="1"/>
        <v>0.32864547716032866</v>
      </c>
      <c r="M17" s="43">
        <v>1736</v>
      </c>
      <c r="N17" s="13">
        <v>15569</v>
      </c>
      <c r="O17" s="76">
        <f t="shared" si="2"/>
        <v>0.42597469330079002</v>
      </c>
      <c r="P17" s="72">
        <v>22422</v>
      </c>
      <c r="Q17" s="1">
        <f t="shared" ref="Q17:Q33" si="8">M17-J17</f>
        <v>-18443.8</v>
      </c>
      <c r="R17" s="62">
        <f>J17+0.25*Q17</f>
        <v>15568.849999999999</v>
      </c>
      <c r="S17" s="40">
        <f t="shared" si="5"/>
        <v>0.42597879740635952</v>
      </c>
      <c r="U17">
        <v>12545.5</v>
      </c>
      <c r="V17" s="59">
        <v>0.52863576581244276</v>
      </c>
    </row>
    <row r="18" spans="1:22" ht="14.5" thickBot="1" x14ac:dyDescent="0.35">
      <c r="A18" s="82"/>
      <c r="B18" s="85"/>
      <c r="C18" s="85"/>
      <c r="D18" s="85"/>
      <c r="E18" s="85"/>
      <c r="F18" s="4" t="s">
        <v>11</v>
      </c>
      <c r="G18" s="2" t="s">
        <v>25</v>
      </c>
      <c r="H18" s="3">
        <v>1420</v>
      </c>
      <c r="I18" s="70">
        <v>6174</v>
      </c>
      <c r="J18" s="55">
        <f t="shared" si="0"/>
        <v>5556.6</v>
      </c>
      <c r="K18" s="31">
        <v>429</v>
      </c>
      <c r="L18" s="36">
        <f t="shared" si="1"/>
        <v>7.7205485368750673E-2</v>
      </c>
      <c r="M18" s="42">
        <v>2320</v>
      </c>
      <c r="N18" s="18">
        <v>3938</v>
      </c>
      <c r="O18" s="78">
        <f t="shared" si="2"/>
        <v>0.10893854748603352</v>
      </c>
      <c r="P18" s="72">
        <v>6174</v>
      </c>
      <c r="Q18" s="1">
        <f t="shared" si="8"/>
        <v>-3236.6000000000004</v>
      </c>
      <c r="R18" s="60">
        <f>J18+0.5*Q18</f>
        <v>3938.3</v>
      </c>
      <c r="S18" s="40">
        <f t="shared" si="5"/>
        <v>0.10893024909224792</v>
      </c>
      <c r="U18">
        <v>3284.9</v>
      </c>
      <c r="V18" s="59">
        <v>0.13059758287923529</v>
      </c>
    </row>
    <row r="19" spans="1:22" x14ac:dyDescent="0.3">
      <c r="A19" s="80" t="s">
        <v>26</v>
      </c>
      <c r="B19" s="83" t="s">
        <v>12</v>
      </c>
      <c r="C19" s="83" t="s">
        <v>14</v>
      </c>
      <c r="D19" s="83" t="s">
        <v>15</v>
      </c>
      <c r="E19" s="83" t="s">
        <v>22</v>
      </c>
      <c r="F19" s="4" t="s">
        <v>14</v>
      </c>
      <c r="G19" s="4" t="s">
        <v>23</v>
      </c>
      <c r="H19" s="4">
        <v>17</v>
      </c>
      <c r="I19" s="68">
        <v>72</v>
      </c>
      <c r="J19" s="51">
        <f t="shared" si="0"/>
        <v>64.8</v>
      </c>
      <c r="K19" s="25">
        <v>0</v>
      </c>
      <c r="L19" s="32">
        <f t="shared" si="1"/>
        <v>0</v>
      </c>
      <c r="M19" s="44">
        <v>0</v>
      </c>
      <c r="N19" s="12">
        <v>17</v>
      </c>
      <c r="O19" s="75">
        <f t="shared" si="2"/>
        <v>0</v>
      </c>
      <c r="P19" s="72">
        <v>72</v>
      </c>
      <c r="Q19" s="1">
        <f t="shared" si="8"/>
        <v>-64.8</v>
      </c>
      <c r="R19" s="56">
        <f>J19+0.75*Q19</f>
        <v>16.200000000000003</v>
      </c>
      <c r="S19" s="40">
        <f t="shared" si="5"/>
        <v>0</v>
      </c>
      <c r="U19">
        <v>9.9</v>
      </c>
      <c r="V19" s="59">
        <v>0</v>
      </c>
    </row>
    <row r="20" spans="1:22" x14ac:dyDescent="0.3">
      <c r="A20" s="81"/>
      <c r="B20" s="84"/>
      <c r="C20" s="84"/>
      <c r="D20" s="84"/>
      <c r="E20" s="84"/>
      <c r="F20" s="4" t="s">
        <v>14</v>
      </c>
      <c r="G20" s="8" t="s">
        <v>24</v>
      </c>
      <c r="H20" s="9">
        <v>95</v>
      </c>
      <c r="I20" s="66">
        <v>412</v>
      </c>
      <c r="J20" s="52">
        <f t="shared" si="0"/>
        <v>370.8</v>
      </c>
      <c r="K20" s="8">
        <v>21</v>
      </c>
      <c r="L20" s="33">
        <f t="shared" si="1"/>
        <v>5.6634304207119741E-2</v>
      </c>
      <c r="M20" s="43">
        <v>47</v>
      </c>
      <c r="N20" s="13">
        <v>128</v>
      </c>
      <c r="O20" s="76">
        <f t="shared" si="2"/>
        <v>0.1640625</v>
      </c>
      <c r="P20" s="72">
        <v>412</v>
      </c>
      <c r="Q20" s="1">
        <f t="shared" si="8"/>
        <v>-323.8</v>
      </c>
      <c r="R20" s="56">
        <f t="shared" ref="R20:R21" si="9">J20+0.75*Q20</f>
        <v>127.94999999999999</v>
      </c>
      <c r="S20" s="40">
        <f t="shared" si="5"/>
        <v>0.16412661195779604</v>
      </c>
      <c r="U20">
        <v>63.550000000000004</v>
      </c>
      <c r="V20" s="59">
        <v>0.33044846577498033</v>
      </c>
    </row>
    <row r="21" spans="1:22" ht="14.5" thickBot="1" x14ac:dyDescent="0.35">
      <c r="A21" s="82"/>
      <c r="B21" s="85"/>
      <c r="C21" s="85"/>
      <c r="D21" s="85"/>
      <c r="E21" s="85"/>
      <c r="F21" s="4" t="s">
        <v>14</v>
      </c>
      <c r="G21" s="2" t="s">
        <v>25</v>
      </c>
      <c r="H21" s="2">
        <v>26</v>
      </c>
      <c r="I21" s="67">
        <v>114</v>
      </c>
      <c r="J21" s="54">
        <f t="shared" si="0"/>
        <v>102.60000000000001</v>
      </c>
      <c r="K21" s="26">
        <v>3</v>
      </c>
      <c r="L21" s="35">
        <f t="shared" si="1"/>
        <v>2.9239766081871343E-2</v>
      </c>
      <c r="M21" s="45">
        <v>16</v>
      </c>
      <c r="N21" s="17">
        <v>38</v>
      </c>
      <c r="O21" s="77">
        <f t="shared" si="2"/>
        <v>7.8947368421052627E-2</v>
      </c>
      <c r="P21" s="72">
        <v>114</v>
      </c>
      <c r="Q21" s="1">
        <f t="shared" si="8"/>
        <v>-86.600000000000009</v>
      </c>
      <c r="R21" s="56">
        <f t="shared" si="9"/>
        <v>37.650000000000006</v>
      </c>
      <c r="S21" s="40">
        <f t="shared" si="5"/>
        <v>7.9681274900398391E-2</v>
      </c>
      <c r="U21">
        <v>29.150000000000002</v>
      </c>
      <c r="V21" s="59">
        <v>0.10291595197255574</v>
      </c>
    </row>
    <row r="22" spans="1:22" ht="14.5" thickBot="1" x14ac:dyDescent="0.35">
      <c r="A22" s="80" t="s">
        <v>27</v>
      </c>
      <c r="B22" s="83" t="s">
        <v>12</v>
      </c>
      <c r="C22" s="83" t="s">
        <v>5</v>
      </c>
      <c r="D22" s="83" t="s">
        <v>6</v>
      </c>
      <c r="E22" s="83" t="s">
        <v>22</v>
      </c>
      <c r="F22" s="6" t="s">
        <v>5</v>
      </c>
      <c r="G22" s="6" t="s">
        <v>23</v>
      </c>
      <c r="H22" s="6">
        <v>397</v>
      </c>
      <c r="I22" s="69">
        <v>1728</v>
      </c>
      <c r="J22" s="53">
        <f t="shared" si="0"/>
        <v>1555.2</v>
      </c>
      <c r="K22" s="29">
        <v>515</v>
      </c>
      <c r="L22" s="34">
        <f t="shared" si="1"/>
        <v>0.33114711934156377</v>
      </c>
      <c r="M22" s="44">
        <v>930</v>
      </c>
      <c r="N22" s="12">
        <v>1243</v>
      </c>
      <c r="O22" s="75">
        <f t="shared" si="2"/>
        <v>0.41432019308125501</v>
      </c>
      <c r="P22" s="72">
        <v>1728</v>
      </c>
      <c r="Q22" s="1">
        <f t="shared" si="8"/>
        <v>-625.20000000000005</v>
      </c>
      <c r="R22">
        <f>J22+0.5*Q22</f>
        <v>1242.5999999999999</v>
      </c>
      <c r="S22" s="40">
        <f t="shared" si="5"/>
        <v>0.41445356510542414</v>
      </c>
      <c r="U22">
        <v>1706.1000000000001</v>
      </c>
      <c r="V22" s="59">
        <v>0.30185803880194595</v>
      </c>
    </row>
    <row r="23" spans="1:22" ht="14.5" thickBot="1" x14ac:dyDescent="0.35">
      <c r="A23" s="81"/>
      <c r="B23" s="84"/>
      <c r="C23" s="84"/>
      <c r="D23" s="84"/>
      <c r="E23" s="84"/>
      <c r="F23" s="6" t="s">
        <v>5</v>
      </c>
      <c r="G23" s="8" t="s">
        <v>24</v>
      </c>
      <c r="H23" s="10">
        <v>2285</v>
      </c>
      <c r="I23" s="64">
        <v>9935</v>
      </c>
      <c r="J23" s="52">
        <f t="shared" si="0"/>
        <v>8941.5</v>
      </c>
      <c r="K23" s="28">
        <v>2882</v>
      </c>
      <c r="L23" s="33">
        <f t="shared" si="1"/>
        <v>0.32231728457193981</v>
      </c>
      <c r="M23" s="43">
        <v>12954</v>
      </c>
      <c r="N23" s="15">
        <v>10948</v>
      </c>
      <c r="O23" s="76">
        <f>K23/N23</f>
        <v>0.26324442820606503</v>
      </c>
      <c r="P23" s="72">
        <v>9935</v>
      </c>
      <c r="Q23" s="1">
        <f t="shared" si="8"/>
        <v>4012.5</v>
      </c>
      <c r="R23">
        <f t="shared" ref="R23:R30" si="10">J23+0.5*Q23</f>
        <v>10947.75</v>
      </c>
      <c r="S23" s="40">
        <f t="shared" si="5"/>
        <v>0.26325043958804323</v>
      </c>
      <c r="U23">
        <v>14071.2</v>
      </c>
      <c r="V23" s="59">
        <v>0.20481550969355847</v>
      </c>
    </row>
    <row r="24" spans="1:22" ht="14.5" thickBot="1" x14ac:dyDescent="0.35">
      <c r="A24" s="81"/>
      <c r="B24" s="84"/>
      <c r="C24" s="84"/>
      <c r="D24" s="84"/>
      <c r="E24" s="84"/>
      <c r="F24" s="6" t="s">
        <v>5</v>
      </c>
      <c r="G24" s="4" t="s">
        <v>25</v>
      </c>
      <c r="H24" s="5">
        <v>629</v>
      </c>
      <c r="I24" s="63">
        <v>2736</v>
      </c>
      <c r="J24" s="54">
        <f t="shared" si="0"/>
        <v>2462.4</v>
      </c>
      <c r="K24" s="31">
        <v>481</v>
      </c>
      <c r="L24" s="36">
        <f t="shared" si="1"/>
        <v>0.1953378817413905</v>
      </c>
      <c r="M24" s="45">
        <v>1738</v>
      </c>
      <c r="N24" s="17">
        <v>2100</v>
      </c>
      <c r="O24" s="77">
        <f>K24/N24</f>
        <v>0.22904761904761906</v>
      </c>
      <c r="P24" s="72">
        <v>2736</v>
      </c>
      <c r="Q24" s="1">
        <f t="shared" si="8"/>
        <v>-724.40000000000009</v>
      </c>
      <c r="R24">
        <f t="shared" si="10"/>
        <v>2100.1999999999998</v>
      </c>
      <c r="S24" s="40">
        <f t="shared" si="5"/>
        <v>0.22902580706599374</v>
      </c>
      <c r="U24">
        <v>3648.2000000000003</v>
      </c>
      <c r="V24" s="59">
        <v>0.13184584178498984</v>
      </c>
    </row>
    <row r="25" spans="1:22" ht="14.5" thickBot="1" x14ac:dyDescent="0.35">
      <c r="A25" s="80" t="s">
        <v>27</v>
      </c>
      <c r="B25" s="83" t="s">
        <v>12</v>
      </c>
      <c r="C25" s="83" t="s">
        <v>7</v>
      </c>
      <c r="D25" s="83" t="s">
        <v>8</v>
      </c>
      <c r="E25" s="83" t="s">
        <v>22</v>
      </c>
      <c r="F25" s="6" t="s">
        <v>7</v>
      </c>
      <c r="G25" s="6" t="s">
        <v>23</v>
      </c>
      <c r="H25" s="7">
        <v>328</v>
      </c>
      <c r="I25" s="69">
        <v>1427</v>
      </c>
      <c r="J25" s="51">
        <f t="shared" si="0"/>
        <v>1284.3</v>
      </c>
      <c r="K25" s="27">
        <v>700</v>
      </c>
      <c r="L25" s="32">
        <f t="shared" si="1"/>
        <v>0.54504399283656468</v>
      </c>
      <c r="M25" s="42">
        <v>1265</v>
      </c>
      <c r="N25" s="18">
        <v>1275</v>
      </c>
      <c r="O25" s="78">
        <f t="shared" si="2"/>
        <v>0.5490196078431373</v>
      </c>
      <c r="P25" s="72">
        <v>1427</v>
      </c>
      <c r="Q25" s="1">
        <f t="shared" si="8"/>
        <v>-19.299999999999955</v>
      </c>
      <c r="R25">
        <f t="shared" si="10"/>
        <v>1274.6500000000001</v>
      </c>
      <c r="S25" s="40">
        <f t="shared" si="5"/>
        <v>0.54917036049111512</v>
      </c>
      <c r="U25">
        <v>5088.8500000000004</v>
      </c>
      <c r="V25" s="59">
        <v>0.13755563634219911</v>
      </c>
    </row>
    <row r="26" spans="1:22" ht="14.5" thickBot="1" x14ac:dyDescent="0.35">
      <c r="A26" s="81"/>
      <c r="B26" s="84"/>
      <c r="C26" s="84"/>
      <c r="D26" s="84"/>
      <c r="E26" s="84"/>
      <c r="F26" s="6" t="s">
        <v>7</v>
      </c>
      <c r="G26" s="8" t="s">
        <v>24</v>
      </c>
      <c r="H26" s="10">
        <v>1888</v>
      </c>
      <c r="I26" s="64">
        <v>8207</v>
      </c>
      <c r="J26" s="52">
        <f t="shared" si="0"/>
        <v>7386.3</v>
      </c>
      <c r="K26" s="28">
        <v>3758</v>
      </c>
      <c r="L26" s="33">
        <f t="shared" si="1"/>
        <v>0.50877976794877</v>
      </c>
      <c r="M26" s="43">
        <v>16892</v>
      </c>
      <c r="N26" s="15">
        <v>12139</v>
      </c>
      <c r="O26" s="76">
        <f t="shared" si="2"/>
        <v>0.30958069033693053</v>
      </c>
      <c r="P26" s="72">
        <v>8207</v>
      </c>
      <c r="Q26" s="1">
        <f t="shared" si="8"/>
        <v>9505.7000000000007</v>
      </c>
      <c r="R26">
        <f t="shared" si="10"/>
        <v>12139.150000000001</v>
      </c>
      <c r="S26" s="40">
        <f t="shared" si="5"/>
        <v>0.30957686493700132</v>
      </c>
      <c r="U26">
        <v>13585</v>
      </c>
      <c r="V26" s="59">
        <v>0.27662863452337139</v>
      </c>
    </row>
    <row r="27" spans="1:22" ht="14.5" thickBot="1" x14ac:dyDescent="0.35">
      <c r="A27" s="82"/>
      <c r="B27" s="85"/>
      <c r="C27" s="85"/>
      <c r="D27" s="85"/>
      <c r="E27" s="85"/>
      <c r="F27" s="6" t="s">
        <v>7</v>
      </c>
      <c r="G27" s="2" t="s">
        <v>25</v>
      </c>
      <c r="H27" s="2">
        <v>520</v>
      </c>
      <c r="I27" s="70">
        <v>2260</v>
      </c>
      <c r="J27" s="54">
        <f t="shared" si="0"/>
        <v>2034</v>
      </c>
      <c r="K27" s="30">
        <v>1769</v>
      </c>
      <c r="L27" s="35">
        <f t="shared" si="1"/>
        <v>0.86971484759095374</v>
      </c>
      <c r="M27" s="45">
        <v>6391</v>
      </c>
      <c r="N27" s="14">
        <v>4213</v>
      </c>
      <c r="O27" s="77">
        <f t="shared" si="2"/>
        <v>0.41989081414668883</v>
      </c>
      <c r="P27" s="72">
        <v>2260</v>
      </c>
      <c r="Q27" s="1">
        <f t="shared" si="8"/>
        <v>4357</v>
      </c>
      <c r="R27">
        <f t="shared" si="10"/>
        <v>4212.5</v>
      </c>
      <c r="S27" s="40">
        <f t="shared" si="5"/>
        <v>0.41994065281899112</v>
      </c>
      <c r="U27">
        <v>5104.3999999999996</v>
      </c>
      <c r="V27" s="59">
        <v>0.34656374892249825</v>
      </c>
    </row>
    <row r="28" spans="1:22" x14ac:dyDescent="0.3">
      <c r="A28" s="81" t="s">
        <v>27</v>
      </c>
      <c r="B28" s="84" t="s">
        <v>12</v>
      </c>
      <c r="C28" s="84" t="s">
        <v>13</v>
      </c>
      <c r="D28" s="84" t="s">
        <v>28</v>
      </c>
      <c r="E28" s="84" t="s">
        <v>22</v>
      </c>
      <c r="F28" s="4" t="s">
        <v>13</v>
      </c>
      <c r="G28" s="4" t="s">
        <v>23</v>
      </c>
      <c r="H28" s="5">
        <v>233</v>
      </c>
      <c r="I28" s="63">
        <v>1014</v>
      </c>
      <c r="J28" s="51">
        <f t="shared" si="0"/>
        <v>912.6</v>
      </c>
      <c r="K28" s="27">
        <v>445</v>
      </c>
      <c r="L28" s="32">
        <f t="shared" si="1"/>
        <v>0.48761779531010296</v>
      </c>
      <c r="M28" s="42">
        <v>804</v>
      </c>
      <c r="N28" s="18">
        <v>858</v>
      </c>
      <c r="O28" s="78">
        <f t="shared" si="2"/>
        <v>0.51864801864801868</v>
      </c>
      <c r="P28" s="72">
        <v>1014</v>
      </c>
      <c r="Q28" s="1">
        <f t="shared" si="8"/>
        <v>-108.60000000000002</v>
      </c>
      <c r="R28">
        <f t="shared" si="10"/>
        <v>858.3</v>
      </c>
      <c r="S28" s="40">
        <f t="shared" si="5"/>
        <v>0.51846673657229414</v>
      </c>
      <c r="U28">
        <v>3569.55</v>
      </c>
      <c r="V28" s="59">
        <v>0.12466557409197238</v>
      </c>
    </row>
    <row r="29" spans="1:22" x14ac:dyDescent="0.3">
      <c r="A29" s="81"/>
      <c r="B29" s="84"/>
      <c r="C29" s="84"/>
      <c r="D29" s="84"/>
      <c r="E29" s="84"/>
      <c r="F29" s="4" t="s">
        <v>13</v>
      </c>
      <c r="G29" s="8" t="s">
        <v>24</v>
      </c>
      <c r="H29" s="10">
        <v>1341</v>
      </c>
      <c r="I29" s="64">
        <v>5831</v>
      </c>
      <c r="J29" s="52">
        <f t="shared" si="0"/>
        <v>5247.9000000000005</v>
      </c>
      <c r="K29" s="28">
        <v>1010</v>
      </c>
      <c r="L29" s="33">
        <f t="shared" si="1"/>
        <v>0.19245793555517443</v>
      </c>
      <c r="M29" s="43">
        <v>4540</v>
      </c>
      <c r="N29" s="13">
        <v>4894</v>
      </c>
      <c r="O29" s="76">
        <f t="shared" si="2"/>
        <v>0.20637515324887618</v>
      </c>
      <c r="P29" s="72">
        <v>5831</v>
      </c>
      <c r="Q29" s="1">
        <f t="shared" si="8"/>
        <v>-707.90000000000055</v>
      </c>
      <c r="R29">
        <f t="shared" si="10"/>
        <v>4893.9500000000007</v>
      </c>
      <c r="S29" s="40">
        <f t="shared" si="5"/>
        <v>0.2063772617211046</v>
      </c>
      <c r="U29">
        <v>8241.9500000000007</v>
      </c>
      <c r="V29" s="59">
        <v>0.12254381548055981</v>
      </c>
    </row>
    <row r="30" spans="1:22" ht="14.5" thickBot="1" x14ac:dyDescent="0.35">
      <c r="A30" s="81"/>
      <c r="B30" s="84"/>
      <c r="C30" s="84"/>
      <c r="D30" s="84"/>
      <c r="E30" s="84"/>
      <c r="F30" s="4" t="s">
        <v>13</v>
      </c>
      <c r="G30" s="4" t="s">
        <v>25</v>
      </c>
      <c r="H30" s="4">
        <v>369</v>
      </c>
      <c r="I30" s="63">
        <v>1606</v>
      </c>
      <c r="J30" s="51">
        <f t="shared" si="0"/>
        <v>1445.4</v>
      </c>
      <c r="K30" s="27">
        <v>378</v>
      </c>
      <c r="L30" s="32">
        <f t="shared" si="1"/>
        <v>0.26151930261519302</v>
      </c>
      <c r="M30" s="42">
        <v>1366</v>
      </c>
      <c r="N30" s="18">
        <v>1406</v>
      </c>
      <c r="O30" s="78">
        <f t="shared" si="2"/>
        <v>0.26884779516358465</v>
      </c>
      <c r="P30" s="72">
        <v>1606</v>
      </c>
      <c r="Q30" s="1">
        <f t="shared" si="8"/>
        <v>-79.400000000000091</v>
      </c>
      <c r="R30">
        <f t="shared" si="10"/>
        <v>1405.7</v>
      </c>
      <c r="S30" s="40">
        <f t="shared" si="5"/>
        <v>0.26890517180052642</v>
      </c>
      <c r="U30">
        <v>2307.9499999999998</v>
      </c>
      <c r="V30" s="59">
        <v>0.16378171104226696</v>
      </c>
    </row>
    <row r="31" spans="1:22" ht="14.5" thickBot="1" x14ac:dyDescent="0.35">
      <c r="A31" s="80" t="s">
        <v>27</v>
      </c>
      <c r="B31" s="83" t="s">
        <v>12</v>
      </c>
      <c r="C31" s="83" t="s">
        <v>14</v>
      </c>
      <c r="D31" s="83" t="s">
        <v>15</v>
      </c>
      <c r="E31" s="83" t="s">
        <v>22</v>
      </c>
      <c r="F31" s="6" t="s">
        <v>14</v>
      </c>
      <c r="G31" s="6" t="s">
        <v>23</v>
      </c>
      <c r="H31" s="6">
        <v>16</v>
      </c>
      <c r="I31" s="65">
        <v>70</v>
      </c>
      <c r="J31" s="53">
        <f t="shared" si="0"/>
        <v>63</v>
      </c>
      <c r="K31" s="24">
        <v>46</v>
      </c>
      <c r="L31" s="34">
        <f t="shared" si="1"/>
        <v>0.73015873015873012</v>
      </c>
      <c r="M31" s="44">
        <v>83</v>
      </c>
      <c r="N31" s="16">
        <v>73</v>
      </c>
      <c r="O31" s="75">
        <f t="shared" si="2"/>
        <v>0.63013698630136983</v>
      </c>
      <c r="P31" s="72">
        <v>70</v>
      </c>
      <c r="Q31" s="1">
        <f t="shared" si="8"/>
        <v>20</v>
      </c>
      <c r="R31" s="56">
        <f>J31+0.75*Q31</f>
        <v>78</v>
      </c>
      <c r="S31" s="40">
        <f t="shared" si="5"/>
        <v>0.58974358974358976</v>
      </c>
      <c r="U31">
        <v>65</v>
      </c>
      <c r="V31" s="59">
        <v>0.70769230769230773</v>
      </c>
    </row>
    <row r="32" spans="1:22" ht="14.5" thickBot="1" x14ac:dyDescent="0.35">
      <c r="A32" s="81"/>
      <c r="B32" s="84"/>
      <c r="C32" s="84"/>
      <c r="D32" s="84"/>
      <c r="E32" s="84"/>
      <c r="F32" s="6" t="s">
        <v>14</v>
      </c>
      <c r="G32" s="8" t="s">
        <v>24</v>
      </c>
      <c r="H32" s="9">
        <v>93</v>
      </c>
      <c r="I32" s="66">
        <v>404</v>
      </c>
      <c r="J32" s="52">
        <f t="shared" si="0"/>
        <v>363.6</v>
      </c>
      <c r="K32" s="8">
        <v>17</v>
      </c>
      <c r="L32" s="33">
        <f t="shared" si="1"/>
        <v>4.6754675467546754E-2</v>
      </c>
      <c r="M32" s="43">
        <v>76</v>
      </c>
      <c r="N32" s="15">
        <v>220</v>
      </c>
      <c r="O32" s="76">
        <f t="shared" si="2"/>
        <v>7.7272727272727271E-2</v>
      </c>
      <c r="P32" s="72">
        <v>404</v>
      </c>
      <c r="Q32" s="1">
        <f t="shared" si="8"/>
        <v>-287.60000000000002</v>
      </c>
      <c r="R32" s="56">
        <f t="shared" ref="R32:R33" si="11">J32+0.75*Q32</f>
        <v>147.9</v>
      </c>
      <c r="S32" s="40">
        <f t="shared" si="5"/>
        <v>0.11494252873563218</v>
      </c>
      <c r="U32">
        <v>66</v>
      </c>
      <c r="V32" s="59">
        <v>0.25757575757575757</v>
      </c>
    </row>
    <row r="33" spans="1:22" ht="14.5" thickBot="1" x14ac:dyDescent="0.35">
      <c r="A33" s="82"/>
      <c r="B33" s="85"/>
      <c r="C33" s="85"/>
      <c r="D33" s="85"/>
      <c r="E33" s="85"/>
      <c r="F33" s="6" t="s">
        <v>14</v>
      </c>
      <c r="G33" s="2" t="s">
        <v>25</v>
      </c>
      <c r="H33" s="2">
        <v>26</v>
      </c>
      <c r="I33" s="67">
        <v>111</v>
      </c>
      <c r="J33" s="54">
        <f t="shared" si="0"/>
        <v>99.9</v>
      </c>
      <c r="K33" s="26">
        <v>12</v>
      </c>
      <c r="L33" s="35">
        <f t="shared" si="1"/>
        <v>0.12012012012012012</v>
      </c>
      <c r="M33" s="45">
        <v>43</v>
      </c>
      <c r="N33" s="14">
        <v>71</v>
      </c>
      <c r="O33" s="77">
        <f t="shared" si="2"/>
        <v>0.16901408450704225</v>
      </c>
      <c r="P33" s="72">
        <v>111</v>
      </c>
      <c r="Q33" s="1">
        <f t="shared" si="8"/>
        <v>-56.900000000000006</v>
      </c>
      <c r="R33" s="56">
        <f t="shared" si="11"/>
        <v>57.225000000000001</v>
      </c>
      <c r="S33" s="40">
        <f t="shared" si="5"/>
        <v>0.20969855832241152</v>
      </c>
      <c r="U33">
        <v>39</v>
      </c>
      <c r="V33" s="59">
        <v>0.30769230769230771</v>
      </c>
    </row>
    <row r="34" spans="1:22" x14ac:dyDescent="0.3">
      <c r="A34" s="41" t="s">
        <v>42</v>
      </c>
    </row>
    <row r="35" spans="1:22" x14ac:dyDescent="0.3">
      <c r="A35" s="41" t="s">
        <v>43</v>
      </c>
    </row>
    <row r="36" spans="1:22" ht="27.5" customHeight="1" x14ac:dyDescent="0.3">
      <c r="A36" s="79" t="s">
        <v>54</v>
      </c>
      <c r="B36" s="79"/>
      <c r="C36" s="79"/>
      <c r="D36" s="79"/>
      <c r="E36" s="79"/>
      <c r="F36" s="79"/>
      <c r="G36" s="79"/>
      <c r="H36" s="79"/>
      <c r="I36" s="79"/>
      <c r="J36" s="79"/>
      <c r="K36" s="79"/>
      <c r="L36" s="79"/>
      <c r="M36" s="79"/>
      <c r="N36" s="79"/>
      <c r="O36" s="79"/>
      <c r="P36" s="79"/>
      <c r="Q36" s="79"/>
      <c r="R36" s="79"/>
      <c r="S36" s="79"/>
    </row>
  </sheetData>
  <mergeCells count="51">
    <mergeCell ref="A36:S36"/>
    <mergeCell ref="A28:A30"/>
    <mergeCell ref="B28:B30"/>
    <mergeCell ref="C28:C30"/>
    <mergeCell ref="D28:D30"/>
    <mergeCell ref="E28:E30"/>
    <mergeCell ref="A31:A33"/>
    <mergeCell ref="B31:B33"/>
    <mergeCell ref="C31:C33"/>
    <mergeCell ref="D31:D33"/>
    <mergeCell ref="E31:E33"/>
    <mergeCell ref="A22:A24"/>
    <mergeCell ref="B22:B24"/>
    <mergeCell ref="C22:C24"/>
    <mergeCell ref="D22:D24"/>
    <mergeCell ref="E22:E24"/>
    <mergeCell ref="A25:A27"/>
    <mergeCell ref="B25:B27"/>
    <mergeCell ref="C25:C27"/>
    <mergeCell ref="D25:D27"/>
    <mergeCell ref="E25:E27"/>
    <mergeCell ref="A16:A18"/>
    <mergeCell ref="B16:B18"/>
    <mergeCell ref="C16:C18"/>
    <mergeCell ref="D16:D18"/>
    <mergeCell ref="E16:E18"/>
    <mergeCell ref="A19:A21"/>
    <mergeCell ref="B19:B21"/>
    <mergeCell ref="C19:C21"/>
    <mergeCell ref="D19:D21"/>
    <mergeCell ref="E19:E21"/>
    <mergeCell ref="A10:A12"/>
    <mergeCell ref="B10:B12"/>
    <mergeCell ref="C10:C12"/>
    <mergeCell ref="D10:D12"/>
    <mergeCell ref="E10:E12"/>
    <mergeCell ref="A13:A15"/>
    <mergeCell ref="B13:B15"/>
    <mergeCell ref="C13:C15"/>
    <mergeCell ref="D13:D15"/>
    <mergeCell ref="E13:E15"/>
    <mergeCell ref="A4:A6"/>
    <mergeCell ref="B4:B6"/>
    <mergeCell ref="C4:C6"/>
    <mergeCell ref="D4:D6"/>
    <mergeCell ref="E4:E6"/>
    <mergeCell ref="A7:A9"/>
    <mergeCell ref="B7:B9"/>
    <mergeCell ref="C7:C9"/>
    <mergeCell ref="D7:D9"/>
    <mergeCell ref="E7:E9"/>
  </mergeCells>
  <phoneticPr fontId="7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Yhteenveto</vt:lpstr>
      <vt:lpstr>Pivot</vt:lpstr>
      <vt:lpstr>ESR+ tuotosindikaattorit 090925</vt:lpstr>
    </vt:vector>
  </TitlesOfParts>
  <Company>Suomen valtion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Hämäläinen Keijo (TEM)</dc:creator>
  <cp:lastModifiedBy>Ahlgren Harri (TEM)</cp:lastModifiedBy>
  <cp:lastPrinted>2025-12-04T11:01:50Z</cp:lastPrinted>
  <dcterms:created xsi:type="dcterms:W3CDTF">2025-09-22T09:45:26Z</dcterms:created>
  <dcterms:modified xsi:type="dcterms:W3CDTF">2025-12-07T09:48:14Z</dcterms:modified>
</cp:coreProperties>
</file>