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tion.fi\Yhteiset tiedostot\TEM\AKO\ARR\Seurantakomitea 2021-2027\9. kokous 11.12.2025\Lähetettävä aineisto\"/>
    </mc:Choice>
  </mc:AlternateContent>
  <xr:revisionPtr revIDLastSave="0" documentId="8_{A880A6D5-876D-45FE-9BCA-C4C9DC21B1DA}" xr6:coauthVersionLast="47" xr6:coauthVersionMax="47" xr10:uidLastSave="{00000000-0000-0000-0000-000000000000}"/>
  <bookViews>
    <workbookView xWindow="640" yWindow="1040" windowWidth="18480" windowHeight="9040" xr2:uid="{90687C0C-FFDD-428B-BE49-873F74A254D6}"/>
  </bookViews>
  <sheets>
    <sheet name="Tuotosind. yhteenveto" sheetId="6" r:id="rId1"/>
    <sheet name="Pivot (tuotosind.)" sheetId="14" r:id="rId2"/>
    <sheet name="Tuotosindikaattorit 090925" sheetId="3" r:id="rId3"/>
    <sheet name="Tulosind. yhteenveto" sheetId="8" r:id="rId4"/>
    <sheet name="Pivot (tulosind.)" sheetId="11" r:id="rId5"/>
    <sheet name="Tulosindikaattorit 090925" sheetId="4" r:id="rId6"/>
  </sheet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9" i="3" l="1"/>
  <c r="W105" i="3"/>
  <c r="W112" i="3"/>
  <c r="S58" i="4"/>
  <c r="S69" i="4"/>
  <c r="S80" i="4"/>
  <c r="S88" i="4"/>
  <c r="S77" i="4"/>
  <c r="S76" i="4"/>
  <c r="S66" i="4"/>
  <c r="W39" i="3"/>
  <c r="W49" i="3"/>
  <c r="W57" i="3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20" i="8"/>
  <c r="J2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20" i="8"/>
  <c r="G3" i="8"/>
  <c r="G2" i="8"/>
  <c r="K3" i="6"/>
  <c r="K4" i="6"/>
  <c r="K5" i="6"/>
  <c r="K6" i="6"/>
  <c r="K8" i="6"/>
  <c r="K10" i="6"/>
  <c r="K11" i="6"/>
  <c r="K12" i="6"/>
  <c r="K13" i="6"/>
  <c r="K14" i="6"/>
  <c r="K15" i="6"/>
  <c r="K16" i="6"/>
  <c r="K17" i="6"/>
  <c r="K2" i="6"/>
  <c r="H4" i="6"/>
  <c r="H5" i="6"/>
  <c r="H6" i="6"/>
  <c r="H8" i="6"/>
  <c r="H10" i="6"/>
  <c r="H11" i="6"/>
  <c r="H12" i="6"/>
  <c r="H13" i="6"/>
  <c r="H14" i="6"/>
  <c r="H15" i="6"/>
  <c r="H16" i="6"/>
  <c r="H3" i="6"/>
  <c r="H2" i="6"/>
  <c r="W147" i="3"/>
  <c r="W140" i="3"/>
  <c r="W131" i="3"/>
  <c r="W122" i="3"/>
  <c r="W115" i="3"/>
  <c r="W108" i="3"/>
  <c r="W101" i="3"/>
  <c r="W94" i="3"/>
  <c r="W85" i="3"/>
  <c r="T147" i="3"/>
  <c r="T140" i="3"/>
  <c r="T131" i="3"/>
  <c r="T122" i="3"/>
  <c r="T115" i="3"/>
  <c r="T108" i="3"/>
  <c r="T101" i="3"/>
  <c r="T94" i="3"/>
  <c r="T85" i="3"/>
  <c r="T57" i="3"/>
  <c r="T49" i="3"/>
  <c r="T39" i="3"/>
  <c r="T16" i="3"/>
  <c r="T6" i="3"/>
  <c r="V141" i="3"/>
  <c r="V132" i="3"/>
  <c r="V123" i="3"/>
  <c r="V116" i="3"/>
  <c r="V109" i="3"/>
  <c r="P106" i="3"/>
  <c r="P105" i="3"/>
  <c r="V102" i="3"/>
  <c r="P103" i="3"/>
  <c r="P98" i="3"/>
  <c r="P82" i="3"/>
  <c r="V95" i="3"/>
  <c r="V86" i="3"/>
  <c r="V77" i="3"/>
  <c r="P76" i="3"/>
  <c r="V72" i="3"/>
  <c r="V65" i="3"/>
  <c r="V58" i="3"/>
  <c r="V50" i="3"/>
  <c r="V40" i="3"/>
  <c r="V30" i="3"/>
  <c r="P31" i="3"/>
  <c r="V2" i="3"/>
  <c r="V12" i="3"/>
  <c r="V2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7" i="3"/>
  <c r="S78" i="3"/>
  <c r="S79" i="3"/>
  <c r="S80" i="3"/>
  <c r="S81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9" i="3"/>
  <c r="S100" i="3"/>
  <c r="S101" i="3"/>
  <c r="S102" i="3"/>
  <c r="S104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2" i="3"/>
  <c r="U2" i="4"/>
  <c r="T42" i="4" l="1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41" i="4"/>
  <c r="P144" i="3"/>
  <c r="P128" i="3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2" i="4"/>
  <c r="R2" i="4" s="1"/>
  <c r="P3" i="3"/>
  <c r="P4" i="3"/>
  <c r="P5" i="3"/>
  <c r="P6" i="3"/>
  <c r="P7" i="3"/>
  <c r="P8" i="3"/>
  <c r="P9" i="3"/>
  <c r="P10" i="3"/>
  <c r="P11" i="3"/>
  <c r="P12" i="3"/>
  <c r="P13" i="3"/>
  <c r="P14" i="3"/>
  <c r="P15" i="3"/>
  <c r="R15" i="3" s="1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2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T15" i="3" l="1"/>
  <c r="U15" i="3" s="1"/>
  <c r="V15" i="3" s="1"/>
  <c r="O103" i="4"/>
  <c r="O99" i="4"/>
  <c r="O95" i="4"/>
  <c r="O91" i="4"/>
  <c r="O66" i="4"/>
  <c r="O17" i="4"/>
  <c r="O9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2" i="4"/>
  <c r="O15" i="4"/>
  <c r="Q15" i="4" s="1"/>
  <c r="S15" i="4" s="1"/>
  <c r="T15" i="4" s="1"/>
  <c r="O16" i="4"/>
  <c r="Q16" i="4" s="1"/>
  <c r="Q17" i="4"/>
  <c r="S17" i="4" s="1"/>
  <c r="T17" i="4" s="1"/>
  <c r="O18" i="4"/>
  <c r="Q18" i="4" s="1"/>
  <c r="S18" i="4" s="1"/>
  <c r="T18" i="4" s="1"/>
  <c r="O19" i="4"/>
  <c r="Q19" i="4" s="1"/>
  <c r="S19" i="4" s="1"/>
  <c r="T19" i="4" s="1"/>
  <c r="O20" i="4"/>
  <c r="Q20" i="4" s="1"/>
  <c r="S20" i="4" s="1"/>
  <c r="T20" i="4" s="1"/>
  <c r="O21" i="4"/>
  <c r="Q21" i="4" s="1"/>
  <c r="S21" i="4" s="1"/>
  <c r="T21" i="4" s="1"/>
  <c r="O22" i="4"/>
  <c r="Q22" i="4" s="1"/>
  <c r="S22" i="4" s="1"/>
  <c r="T22" i="4" s="1"/>
  <c r="O23" i="4"/>
  <c r="Q23" i="4" s="1"/>
  <c r="S23" i="4" s="1"/>
  <c r="T23" i="4" s="1"/>
  <c r="O24" i="4"/>
  <c r="Q24" i="4" s="1"/>
  <c r="O25" i="4"/>
  <c r="Q25" i="4" s="1"/>
  <c r="S25" i="4" s="1"/>
  <c r="T25" i="4" s="1"/>
  <c r="O26" i="4"/>
  <c r="Q26" i="4" s="1"/>
  <c r="S26" i="4" s="1"/>
  <c r="T26" i="4" s="1"/>
  <c r="O27" i="4"/>
  <c r="Q27" i="4" s="1"/>
  <c r="S27" i="4" s="1"/>
  <c r="T27" i="4" s="1"/>
  <c r="O28" i="4"/>
  <c r="Q28" i="4" s="1"/>
  <c r="Q29" i="4"/>
  <c r="S29" i="4" s="1"/>
  <c r="T29" i="4" s="1"/>
  <c r="O30" i="4"/>
  <c r="Q30" i="4" s="1"/>
  <c r="S30" i="4" s="1"/>
  <c r="T30" i="4" s="1"/>
  <c r="O31" i="4"/>
  <c r="Q31" i="4" s="1"/>
  <c r="S31" i="4" s="1"/>
  <c r="T31" i="4" s="1"/>
  <c r="O32" i="4"/>
  <c r="Q32" i="4" s="1"/>
  <c r="O33" i="4"/>
  <c r="Q33" i="4" s="1"/>
  <c r="S33" i="4" s="1"/>
  <c r="T33" i="4" s="1"/>
  <c r="O34" i="4"/>
  <c r="Q34" i="4" s="1"/>
  <c r="S34" i="4" s="1"/>
  <c r="T34" i="4" s="1"/>
  <c r="O35" i="4"/>
  <c r="Q35" i="4" s="1"/>
  <c r="S35" i="4" s="1"/>
  <c r="T35" i="4" s="1"/>
  <c r="O36" i="4"/>
  <c r="Q36" i="4" s="1"/>
  <c r="O37" i="4"/>
  <c r="Q37" i="4" s="1"/>
  <c r="S37" i="4" s="1"/>
  <c r="T37" i="4" s="1"/>
  <c r="O38" i="4"/>
  <c r="Q38" i="4" s="1"/>
  <c r="S38" i="4" s="1"/>
  <c r="T38" i="4" s="1"/>
  <c r="O39" i="4"/>
  <c r="Q39" i="4" s="1"/>
  <c r="S39" i="4" s="1"/>
  <c r="T39" i="4" s="1"/>
  <c r="O40" i="4"/>
  <c r="Q40" i="4" s="1"/>
  <c r="S40" i="4" s="1"/>
  <c r="T40" i="4" s="1"/>
  <c r="O41" i="4"/>
  <c r="Q41" i="4" s="1"/>
  <c r="O42" i="4"/>
  <c r="Q42" i="4" s="1"/>
  <c r="S42" i="4" s="1"/>
  <c r="O43" i="4"/>
  <c r="Q43" i="4" s="1"/>
  <c r="S43" i="4" s="1"/>
  <c r="O44" i="4"/>
  <c r="Q44" i="4" s="1"/>
  <c r="S44" i="4" s="1"/>
  <c r="O45" i="4"/>
  <c r="Q45" i="4" s="1"/>
  <c r="S45" i="4" s="1"/>
  <c r="O46" i="4"/>
  <c r="Q46" i="4" s="1"/>
  <c r="S46" i="4" s="1"/>
  <c r="O47" i="4"/>
  <c r="Q47" i="4" s="1"/>
  <c r="O48" i="4"/>
  <c r="Q48" i="4" s="1"/>
  <c r="S48" i="4" s="1"/>
  <c r="O49" i="4"/>
  <c r="Q49" i="4" s="1"/>
  <c r="S49" i="4" s="1"/>
  <c r="O50" i="4"/>
  <c r="Q50" i="4" s="1"/>
  <c r="S50" i="4" s="1"/>
  <c r="O51" i="4"/>
  <c r="Q51" i="4" s="1"/>
  <c r="S51" i="4" s="1"/>
  <c r="O52" i="4"/>
  <c r="Q52" i="4" s="1"/>
  <c r="S52" i="4" s="1"/>
  <c r="O53" i="4"/>
  <c r="Q53" i="4" s="1"/>
  <c r="O54" i="4"/>
  <c r="Q54" i="4" s="1"/>
  <c r="S54" i="4" s="1"/>
  <c r="O55" i="4"/>
  <c r="Q55" i="4" s="1"/>
  <c r="S55" i="4" s="1"/>
  <c r="O56" i="4"/>
  <c r="Q56" i="4" s="1"/>
  <c r="S56" i="4" s="1"/>
  <c r="O57" i="4"/>
  <c r="Q57" i="4" s="1"/>
  <c r="S57" i="4" s="1"/>
  <c r="Q58" i="4"/>
  <c r="O59" i="4"/>
  <c r="Q59" i="4" s="1"/>
  <c r="S59" i="4" s="1"/>
  <c r="O60" i="4"/>
  <c r="Q60" i="4" s="1"/>
  <c r="S60" i="4" s="1"/>
  <c r="O61" i="4"/>
  <c r="Q61" i="4" s="1"/>
  <c r="S61" i="4" s="1"/>
  <c r="O62" i="4"/>
  <c r="Q62" i="4" s="1"/>
  <c r="S62" i="4" s="1"/>
  <c r="O63" i="4"/>
  <c r="Q63" i="4" s="1"/>
  <c r="Q64" i="4"/>
  <c r="S64" i="4" s="1"/>
  <c r="O65" i="4"/>
  <c r="Q65" i="4" s="1"/>
  <c r="S65" i="4" s="1"/>
  <c r="Q66" i="4"/>
  <c r="O67" i="4"/>
  <c r="Q67" i="4" s="1"/>
  <c r="S67" i="4" s="1"/>
  <c r="O68" i="4"/>
  <c r="Q68" i="4" s="1"/>
  <c r="S68" i="4" s="1"/>
  <c r="O69" i="4"/>
  <c r="Q69" i="4" s="1"/>
  <c r="O70" i="4"/>
  <c r="Q70" i="4" s="1"/>
  <c r="S70" i="4" s="1"/>
  <c r="O71" i="4"/>
  <c r="Q71" i="4" s="1"/>
  <c r="S71" i="4" s="1"/>
  <c r="O72" i="4"/>
  <c r="Q72" i="4" s="1"/>
  <c r="S72" i="4" s="1"/>
  <c r="O73" i="4"/>
  <c r="Q73" i="4" s="1"/>
  <c r="S73" i="4" s="1"/>
  <c r="O74" i="4"/>
  <c r="Q74" i="4" s="1"/>
  <c r="O75" i="4"/>
  <c r="Q75" i="4" s="1"/>
  <c r="S75" i="4" s="1"/>
  <c r="O76" i="4"/>
  <c r="Q76" i="4" s="1"/>
  <c r="O77" i="4"/>
  <c r="Q77" i="4" s="1"/>
  <c r="O78" i="4"/>
  <c r="Q78" i="4" s="1"/>
  <c r="S78" i="4" s="1"/>
  <c r="O79" i="4"/>
  <c r="Q79" i="4" s="1"/>
  <c r="S79" i="4" s="1"/>
  <c r="O80" i="4"/>
  <c r="Q80" i="4" s="1"/>
  <c r="O81" i="4"/>
  <c r="Q81" i="4" s="1"/>
  <c r="S81" i="4" s="1"/>
  <c r="O82" i="4"/>
  <c r="Q82" i="4" s="1"/>
  <c r="S82" i="4" s="1"/>
  <c r="O83" i="4"/>
  <c r="Q83" i="4" s="1"/>
  <c r="S83" i="4" s="1"/>
  <c r="O84" i="4"/>
  <c r="Q84" i="4" s="1"/>
  <c r="S84" i="4" s="1"/>
  <c r="O85" i="4"/>
  <c r="Q85" i="4" s="1"/>
  <c r="O86" i="4"/>
  <c r="Q86" i="4" s="1"/>
  <c r="S86" i="4" s="1"/>
  <c r="O87" i="4"/>
  <c r="Q87" i="4" s="1"/>
  <c r="S87" i="4" s="1"/>
  <c r="O88" i="4"/>
  <c r="Q88" i="4" s="1"/>
  <c r="O89" i="4"/>
  <c r="Q89" i="4" s="1"/>
  <c r="S89" i="4" s="1"/>
  <c r="O90" i="4"/>
  <c r="Q90" i="4" s="1"/>
  <c r="S90" i="4" s="1"/>
  <c r="Q91" i="4"/>
  <c r="S91" i="4" s="1"/>
  <c r="O92" i="4"/>
  <c r="Q92" i="4" s="1"/>
  <c r="S92" i="4" s="1"/>
  <c r="O93" i="4"/>
  <c r="Q93" i="4" s="1"/>
  <c r="S93" i="4" s="1"/>
  <c r="O94" i="4"/>
  <c r="Q94" i="4" s="1"/>
  <c r="S94" i="4" s="1"/>
  <c r="Q95" i="4"/>
  <c r="S95" i="4" s="1"/>
  <c r="O96" i="4"/>
  <c r="Q96" i="4" s="1"/>
  <c r="S96" i="4" s="1"/>
  <c r="O97" i="4"/>
  <c r="Q97" i="4" s="1"/>
  <c r="S97" i="4" s="1"/>
  <c r="O98" i="4"/>
  <c r="Q98" i="4" s="1"/>
  <c r="S98" i="4" s="1"/>
  <c r="Q99" i="4"/>
  <c r="S99" i="4" s="1"/>
  <c r="O100" i="4"/>
  <c r="Q100" i="4" s="1"/>
  <c r="S100" i="4" s="1"/>
  <c r="O101" i="4"/>
  <c r="Q101" i="4" s="1"/>
  <c r="S101" i="4" s="1"/>
  <c r="O102" i="4"/>
  <c r="Q102" i="4" s="1"/>
  <c r="Q103" i="4"/>
  <c r="S103" i="4" s="1"/>
  <c r="O104" i="4"/>
  <c r="Q104" i="4" s="1"/>
  <c r="S104" i="4" s="1"/>
  <c r="O105" i="4"/>
  <c r="Q105" i="4" s="1"/>
  <c r="S105" i="4" s="1"/>
  <c r="O106" i="4"/>
  <c r="Q106" i="4" s="1"/>
  <c r="S106" i="4" s="1"/>
  <c r="O107" i="4"/>
  <c r="Q107" i="4" s="1"/>
  <c r="S107" i="4" s="1"/>
  <c r="O108" i="4"/>
  <c r="Q108" i="4" s="1"/>
  <c r="S108" i="4" s="1"/>
  <c r="O109" i="4"/>
  <c r="Q109" i="4" s="1"/>
  <c r="O110" i="4"/>
  <c r="Q110" i="4" s="1"/>
  <c r="S110" i="4" s="1"/>
  <c r="O111" i="4"/>
  <c r="Q111" i="4" s="1"/>
  <c r="S111" i="4" s="1"/>
  <c r="O112" i="4"/>
  <c r="Q112" i="4" s="1"/>
  <c r="S112" i="4" s="1"/>
  <c r="O113" i="4"/>
  <c r="Q113" i="4" s="1"/>
  <c r="S113" i="4" s="1"/>
  <c r="O114" i="4"/>
  <c r="Q114" i="4" s="1"/>
  <c r="S114" i="4" s="1"/>
  <c r="O115" i="4"/>
  <c r="Q115" i="4" s="1"/>
  <c r="S115" i="4" s="1"/>
  <c r="O116" i="4"/>
  <c r="Q116" i="4" s="1"/>
  <c r="O117" i="4"/>
  <c r="Q117" i="4" s="1"/>
  <c r="S117" i="4" s="1"/>
  <c r="O118" i="4"/>
  <c r="Q118" i="4" s="1"/>
  <c r="S118" i="4" s="1"/>
  <c r="O119" i="4"/>
  <c r="Q119" i="4" s="1"/>
  <c r="S119" i="4" s="1"/>
  <c r="O120" i="4"/>
  <c r="Q120" i="4" s="1"/>
  <c r="R120" i="4" s="1"/>
  <c r="S120" i="4" s="1"/>
  <c r="O121" i="4"/>
  <c r="Q121" i="4" s="1"/>
  <c r="R121" i="4" s="1"/>
  <c r="S121" i="4" s="1"/>
  <c r="O122" i="4"/>
  <c r="Q122" i="4" s="1"/>
  <c r="R122" i="4" s="1"/>
  <c r="S122" i="4" s="1"/>
  <c r="O123" i="4"/>
  <c r="Q123" i="4" s="1"/>
  <c r="R123" i="4" s="1"/>
  <c r="S123" i="4" s="1"/>
  <c r="O124" i="4"/>
  <c r="Q124" i="4" s="1"/>
  <c r="R124" i="4" s="1"/>
  <c r="S124" i="4" s="1"/>
  <c r="O125" i="4"/>
  <c r="Q125" i="4" s="1"/>
  <c r="R125" i="4" s="1"/>
  <c r="S125" i="4" s="1"/>
  <c r="O126" i="4"/>
  <c r="Q126" i="4" s="1"/>
  <c r="R126" i="4" s="1"/>
  <c r="S126" i="4" s="1"/>
  <c r="O127" i="4"/>
  <c r="Q127" i="4" s="1"/>
  <c r="R127" i="4" s="1"/>
  <c r="S127" i="4" s="1"/>
  <c r="O128" i="4"/>
  <c r="Q128" i="4" s="1"/>
  <c r="R128" i="4" s="1"/>
  <c r="S128" i="4" s="1"/>
  <c r="O129" i="4"/>
  <c r="Q129" i="4" s="1"/>
  <c r="R129" i="4" s="1"/>
  <c r="S129" i="4" s="1"/>
  <c r="O7" i="4"/>
  <c r="Q7" i="4" s="1"/>
  <c r="S7" i="4" s="1"/>
  <c r="T7" i="4" s="1"/>
  <c r="O8" i="4"/>
  <c r="Q8" i="4" s="1"/>
  <c r="Q9" i="4"/>
  <c r="S9" i="4" s="1"/>
  <c r="T9" i="4" s="1"/>
  <c r="O10" i="4"/>
  <c r="Q10" i="4" s="1"/>
  <c r="S10" i="4" s="1"/>
  <c r="T10" i="4" s="1"/>
  <c r="O11" i="4"/>
  <c r="Q11" i="4" s="1"/>
  <c r="S11" i="4" s="1"/>
  <c r="T11" i="4" s="1"/>
  <c r="O12" i="4"/>
  <c r="Q12" i="4" s="1"/>
  <c r="S12" i="4" s="1"/>
  <c r="T12" i="4" s="1"/>
  <c r="O13" i="4"/>
  <c r="Q13" i="4" s="1"/>
  <c r="S13" i="4" s="1"/>
  <c r="T13" i="4" s="1"/>
  <c r="O14" i="4"/>
  <c r="Q14" i="4" s="1"/>
  <c r="S14" i="4" s="1"/>
  <c r="T14" i="4" s="1"/>
  <c r="O3" i="4"/>
  <c r="Q3" i="4" s="1"/>
  <c r="S3" i="4" s="1"/>
  <c r="T3" i="4" s="1"/>
  <c r="O4" i="4"/>
  <c r="Q4" i="4" s="1"/>
  <c r="S4" i="4" s="1"/>
  <c r="T4" i="4" s="1"/>
  <c r="O5" i="4"/>
  <c r="Q5" i="4" s="1"/>
  <c r="S5" i="4" s="1"/>
  <c r="T5" i="4" s="1"/>
  <c r="O6" i="4"/>
  <c r="Q6" i="4" s="1"/>
  <c r="S6" i="4" s="1"/>
  <c r="T6" i="4" s="1"/>
  <c r="O2" i="4"/>
  <c r="Q2" i="4" s="1"/>
  <c r="S2" i="4" s="1"/>
  <c r="T2" i="4" s="1"/>
  <c r="R10" i="3"/>
  <c r="R11" i="3"/>
  <c r="R12" i="3"/>
  <c r="R13" i="3"/>
  <c r="R14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S31" i="3" s="1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P56" i="3"/>
  <c r="R56" i="3" s="1"/>
  <c r="P57" i="3"/>
  <c r="R57" i="3" s="1"/>
  <c r="P58" i="3"/>
  <c r="R58" i="3" s="1"/>
  <c r="P59" i="3"/>
  <c r="R59" i="3" s="1"/>
  <c r="P60" i="3"/>
  <c r="R60" i="3" s="1"/>
  <c r="P61" i="3"/>
  <c r="R61" i="3" s="1"/>
  <c r="P62" i="3"/>
  <c r="R62" i="3" s="1"/>
  <c r="P63" i="3"/>
  <c r="R63" i="3" s="1"/>
  <c r="P64" i="3"/>
  <c r="R64" i="3" s="1"/>
  <c r="P65" i="3"/>
  <c r="R65" i="3" s="1"/>
  <c r="P66" i="3"/>
  <c r="R66" i="3" s="1"/>
  <c r="P67" i="3"/>
  <c r="R67" i="3" s="1"/>
  <c r="P68" i="3"/>
  <c r="R68" i="3" s="1"/>
  <c r="P69" i="3"/>
  <c r="R69" i="3" s="1"/>
  <c r="P70" i="3"/>
  <c r="R70" i="3" s="1"/>
  <c r="P71" i="3"/>
  <c r="R71" i="3" s="1"/>
  <c r="P72" i="3"/>
  <c r="R72" i="3" s="1"/>
  <c r="P73" i="3"/>
  <c r="R73" i="3" s="1"/>
  <c r="P74" i="3"/>
  <c r="R74" i="3" s="1"/>
  <c r="P75" i="3"/>
  <c r="R75" i="3" s="1"/>
  <c r="R76" i="3"/>
  <c r="S76" i="3" s="1"/>
  <c r="P77" i="3"/>
  <c r="R77" i="3" s="1"/>
  <c r="P78" i="3"/>
  <c r="R78" i="3" s="1"/>
  <c r="P79" i="3"/>
  <c r="R79" i="3" s="1"/>
  <c r="P80" i="3"/>
  <c r="R80" i="3" s="1"/>
  <c r="P81" i="3"/>
  <c r="R81" i="3" s="1"/>
  <c r="R82" i="3"/>
  <c r="S82" i="3" s="1"/>
  <c r="P83" i="3"/>
  <c r="R83" i="3" s="1"/>
  <c r="P84" i="3"/>
  <c r="R84" i="3" s="1"/>
  <c r="P85" i="3"/>
  <c r="R85" i="3" s="1"/>
  <c r="P86" i="3"/>
  <c r="R86" i="3" s="1"/>
  <c r="P87" i="3"/>
  <c r="R87" i="3" s="1"/>
  <c r="P88" i="3"/>
  <c r="R88" i="3" s="1"/>
  <c r="P89" i="3"/>
  <c r="R89" i="3" s="1"/>
  <c r="P90" i="3"/>
  <c r="R90" i="3" s="1"/>
  <c r="P91" i="3"/>
  <c r="R91" i="3" s="1"/>
  <c r="P92" i="3"/>
  <c r="R92" i="3" s="1"/>
  <c r="P93" i="3"/>
  <c r="R93" i="3" s="1"/>
  <c r="P94" i="3"/>
  <c r="R94" i="3" s="1"/>
  <c r="P95" i="3"/>
  <c r="R95" i="3" s="1"/>
  <c r="P96" i="3"/>
  <c r="R96" i="3" s="1"/>
  <c r="P97" i="3"/>
  <c r="R97" i="3" s="1"/>
  <c r="R98" i="3"/>
  <c r="S98" i="3" s="1"/>
  <c r="P99" i="3"/>
  <c r="R99" i="3" s="1"/>
  <c r="P100" i="3"/>
  <c r="R100" i="3" s="1"/>
  <c r="P101" i="3"/>
  <c r="R101" i="3" s="1"/>
  <c r="P102" i="3"/>
  <c r="R102" i="3" s="1"/>
  <c r="R103" i="3"/>
  <c r="S103" i="3" s="1"/>
  <c r="P104" i="3"/>
  <c r="R104" i="3" s="1"/>
  <c r="R105" i="3"/>
  <c r="S105" i="3" s="1"/>
  <c r="R106" i="3"/>
  <c r="S106" i="3" s="1"/>
  <c r="P107" i="3"/>
  <c r="R107" i="3" s="1"/>
  <c r="P108" i="3"/>
  <c r="R108" i="3" s="1"/>
  <c r="P109" i="3"/>
  <c r="R109" i="3" s="1"/>
  <c r="P110" i="3"/>
  <c r="R110" i="3" s="1"/>
  <c r="P111" i="3"/>
  <c r="R111" i="3" s="1"/>
  <c r="P112" i="3"/>
  <c r="R112" i="3" s="1"/>
  <c r="P113" i="3"/>
  <c r="R113" i="3" s="1"/>
  <c r="P114" i="3"/>
  <c r="R114" i="3" s="1"/>
  <c r="P115" i="3"/>
  <c r="R115" i="3" s="1"/>
  <c r="P116" i="3"/>
  <c r="R116" i="3" s="1"/>
  <c r="P117" i="3"/>
  <c r="R117" i="3" s="1"/>
  <c r="P118" i="3"/>
  <c r="R118" i="3" s="1"/>
  <c r="P119" i="3"/>
  <c r="R119" i="3" s="1"/>
  <c r="P120" i="3"/>
  <c r="R120" i="3" s="1"/>
  <c r="P121" i="3"/>
  <c r="R121" i="3" s="1"/>
  <c r="P122" i="3"/>
  <c r="R122" i="3" s="1"/>
  <c r="P123" i="3"/>
  <c r="R123" i="3" s="1"/>
  <c r="P124" i="3"/>
  <c r="R124" i="3" s="1"/>
  <c r="P125" i="3"/>
  <c r="R125" i="3" s="1"/>
  <c r="P126" i="3"/>
  <c r="R126" i="3" s="1"/>
  <c r="P127" i="3"/>
  <c r="R127" i="3" s="1"/>
  <c r="R128" i="3"/>
  <c r="P129" i="3"/>
  <c r="R129" i="3" s="1"/>
  <c r="P130" i="3"/>
  <c r="R130" i="3" s="1"/>
  <c r="P131" i="3"/>
  <c r="R131" i="3" s="1"/>
  <c r="P132" i="3"/>
  <c r="R132" i="3" s="1"/>
  <c r="P133" i="3"/>
  <c r="R133" i="3" s="1"/>
  <c r="P134" i="3"/>
  <c r="R134" i="3" s="1"/>
  <c r="P135" i="3"/>
  <c r="R135" i="3" s="1"/>
  <c r="P136" i="3"/>
  <c r="R136" i="3" s="1"/>
  <c r="P137" i="3"/>
  <c r="R137" i="3" s="1"/>
  <c r="P138" i="3"/>
  <c r="R138" i="3" s="1"/>
  <c r="P139" i="3"/>
  <c r="R139" i="3" s="1"/>
  <c r="P140" i="3"/>
  <c r="R140" i="3" s="1"/>
  <c r="P141" i="3"/>
  <c r="R141" i="3" s="1"/>
  <c r="P142" i="3"/>
  <c r="R142" i="3" s="1"/>
  <c r="P143" i="3"/>
  <c r="R143" i="3" s="1"/>
  <c r="R144" i="3"/>
  <c r="P145" i="3"/>
  <c r="R145" i="3" s="1"/>
  <c r="P146" i="3"/>
  <c r="R146" i="3" s="1"/>
  <c r="P147" i="3"/>
  <c r="R147" i="3" s="1"/>
  <c r="P148" i="3"/>
  <c r="R148" i="3" s="1"/>
  <c r="P149" i="3"/>
  <c r="R149" i="3" s="1"/>
  <c r="T149" i="3" s="1"/>
  <c r="U149" i="3" s="1"/>
  <c r="V149" i="3" s="1"/>
  <c r="P150" i="3"/>
  <c r="R150" i="3" s="1"/>
  <c r="T150" i="3" s="1"/>
  <c r="U150" i="3" s="1"/>
  <c r="V150" i="3" s="1"/>
  <c r="P151" i="3"/>
  <c r="R151" i="3" s="1"/>
  <c r="T151" i="3" s="1"/>
  <c r="U151" i="3" s="1"/>
  <c r="V151" i="3" s="1"/>
  <c r="P152" i="3"/>
  <c r="R152" i="3" s="1"/>
  <c r="T152" i="3" s="1"/>
  <c r="U152" i="3" s="1"/>
  <c r="V152" i="3" s="1"/>
  <c r="P153" i="3"/>
  <c r="R153" i="3" s="1"/>
  <c r="T153" i="3" s="1"/>
  <c r="U153" i="3" s="1"/>
  <c r="V153" i="3" s="1"/>
  <c r="P154" i="3"/>
  <c r="R154" i="3" s="1"/>
  <c r="T154" i="3" s="1"/>
  <c r="U154" i="3" s="1"/>
  <c r="V154" i="3" s="1"/>
  <c r="P155" i="3"/>
  <c r="R155" i="3" s="1"/>
  <c r="T155" i="3" s="1"/>
  <c r="U155" i="3" s="1"/>
  <c r="V155" i="3" s="1"/>
  <c r="P156" i="3"/>
  <c r="R156" i="3" s="1"/>
  <c r="T156" i="3" s="1"/>
  <c r="U156" i="3" s="1"/>
  <c r="V156" i="3" s="1"/>
  <c r="P157" i="3"/>
  <c r="R157" i="3" s="1"/>
  <c r="T157" i="3" s="1"/>
  <c r="U157" i="3" s="1"/>
  <c r="V157" i="3" s="1"/>
  <c r="P158" i="3"/>
  <c r="R158" i="3" s="1"/>
  <c r="T158" i="3" s="1"/>
  <c r="U158" i="3" s="1"/>
  <c r="V158" i="3" s="1"/>
  <c r="P159" i="3"/>
  <c r="R159" i="3" s="1"/>
  <c r="T159" i="3" s="1"/>
  <c r="U159" i="3" s="1"/>
  <c r="V159" i="3" s="1"/>
  <c r="P160" i="3"/>
  <c r="R160" i="3" s="1"/>
  <c r="T160" i="3" s="1"/>
  <c r="U160" i="3" s="1"/>
  <c r="V160" i="3" s="1"/>
  <c r="P161" i="3"/>
  <c r="R161" i="3" s="1"/>
  <c r="T161" i="3" s="1"/>
  <c r="U161" i="3" s="1"/>
  <c r="V161" i="3" s="1"/>
  <c r="P162" i="3"/>
  <c r="R162" i="3" s="1"/>
  <c r="T162" i="3" s="1"/>
  <c r="U162" i="3" s="1"/>
  <c r="V162" i="3" s="1"/>
  <c r="P163" i="3"/>
  <c r="R163" i="3" s="1"/>
  <c r="T163" i="3" s="1"/>
  <c r="U163" i="3" s="1"/>
  <c r="V163" i="3" s="1"/>
  <c r="P164" i="3"/>
  <c r="R164" i="3" s="1"/>
  <c r="T164" i="3" s="1"/>
  <c r="U164" i="3" s="1"/>
  <c r="V164" i="3" s="1"/>
  <c r="P165" i="3"/>
  <c r="R165" i="3" s="1"/>
  <c r="T165" i="3" s="1"/>
  <c r="U165" i="3" s="1"/>
  <c r="V165" i="3" s="1"/>
  <c r="P166" i="3"/>
  <c r="R166" i="3" s="1"/>
  <c r="T166" i="3" s="1"/>
  <c r="U166" i="3" s="1"/>
  <c r="V166" i="3" s="1"/>
  <c r="R5" i="3"/>
  <c r="R6" i="3"/>
  <c r="R7" i="3"/>
  <c r="R8" i="3"/>
  <c r="R9" i="3"/>
  <c r="R3" i="3"/>
  <c r="R4" i="3"/>
  <c r="P2" i="3"/>
  <c r="R2" i="3" s="1"/>
  <c r="D3" i="8"/>
  <c r="D4" i="8"/>
  <c r="D5" i="8"/>
  <c r="D6" i="8"/>
  <c r="D7" i="8"/>
  <c r="D8" i="8"/>
  <c r="D9" i="8"/>
  <c r="D10" i="8"/>
  <c r="D11" i="8"/>
  <c r="D12" i="8"/>
  <c r="D13" i="8"/>
  <c r="D14" i="8"/>
  <c r="D17" i="8"/>
  <c r="D18" i="8"/>
  <c r="D19" i="8"/>
  <c r="D20" i="8"/>
  <c r="D2" i="8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H17" i="6" s="1"/>
  <c r="E2" i="6"/>
  <c r="S109" i="4" l="1"/>
  <c r="S85" i="4"/>
  <c r="S53" i="4"/>
  <c r="S116" i="4"/>
  <c r="S36" i="4"/>
  <c r="T36" i="4" s="1"/>
  <c r="S28" i="4"/>
  <c r="T28" i="4" s="1"/>
  <c r="S8" i="4"/>
  <c r="T8" i="4" s="1"/>
  <c r="S102" i="4"/>
  <c r="S74" i="4"/>
  <c r="S41" i="4"/>
  <c r="S32" i="4"/>
  <c r="T32" i="4" s="1"/>
  <c r="S24" i="4"/>
  <c r="T24" i="4" s="1"/>
  <c r="S16" i="4"/>
  <c r="T16" i="4" s="1"/>
  <c r="S63" i="4"/>
  <c r="S47" i="4"/>
  <c r="T112" i="3"/>
  <c r="U112" i="3" s="1"/>
  <c r="T72" i="3"/>
  <c r="U72" i="3" s="1"/>
  <c r="T64" i="3"/>
  <c r="U64" i="3" s="1"/>
  <c r="V64" i="3" s="1"/>
  <c r="T56" i="3"/>
  <c r="U56" i="3" s="1"/>
  <c r="V56" i="3" s="1"/>
  <c r="T48" i="3"/>
  <c r="U48" i="3" s="1"/>
  <c r="V48" i="3" s="1"/>
  <c r="T40" i="3"/>
  <c r="U40" i="3" s="1"/>
  <c r="T32" i="3"/>
  <c r="U32" i="3" s="1"/>
  <c r="T24" i="3"/>
  <c r="U24" i="3" s="1"/>
  <c r="T128" i="3"/>
  <c r="U128" i="3" s="1"/>
  <c r="V128" i="3" s="1"/>
  <c r="T143" i="3"/>
  <c r="U143" i="3" s="1"/>
  <c r="T127" i="3"/>
  <c r="U127" i="3" s="1"/>
  <c r="V127" i="3" s="1"/>
  <c r="T119" i="3"/>
  <c r="U119" i="3" s="1"/>
  <c r="T111" i="3"/>
  <c r="U111" i="3" s="1"/>
  <c r="T103" i="3"/>
  <c r="U103" i="3" s="1"/>
  <c r="V103" i="3" s="1"/>
  <c r="T95" i="3"/>
  <c r="U95" i="3" s="1"/>
  <c r="T87" i="3"/>
  <c r="U87" i="3" s="1"/>
  <c r="V87" i="3" s="1"/>
  <c r="T79" i="3"/>
  <c r="U79" i="3" s="1"/>
  <c r="T71" i="3"/>
  <c r="U71" i="3" s="1"/>
  <c r="V71" i="3" s="1"/>
  <c r="T63" i="3"/>
  <c r="U63" i="3" s="1"/>
  <c r="V63" i="3" s="1"/>
  <c r="T55" i="3"/>
  <c r="U55" i="3" s="1"/>
  <c r="V55" i="3" s="1"/>
  <c r="T47" i="3"/>
  <c r="U47" i="3" s="1"/>
  <c r="V47" i="3" s="1"/>
  <c r="T31" i="3"/>
  <c r="U31" i="3" s="1"/>
  <c r="V31" i="3" s="1"/>
  <c r="T23" i="3"/>
  <c r="U23" i="3" s="1"/>
  <c r="V23" i="3" s="1"/>
  <c r="T104" i="3"/>
  <c r="U104" i="3" s="1"/>
  <c r="T134" i="3"/>
  <c r="U134" i="3" s="1"/>
  <c r="T126" i="3"/>
  <c r="U126" i="3" s="1"/>
  <c r="V126" i="3" s="1"/>
  <c r="T118" i="3"/>
  <c r="U118" i="3" s="1"/>
  <c r="T110" i="3"/>
  <c r="U110" i="3" s="1"/>
  <c r="V110" i="3" s="1"/>
  <c r="T102" i="3"/>
  <c r="U102" i="3" s="1"/>
  <c r="T86" i="3"/>
  <c r="U86" i="3" s="1"/>
  <c r="T78" i="3"/>
  <c r="U78" i="3" s="1"/>
  <c r="V78" i="3" s="1"/>
  <c r="T70" i="3"/>
  <c r="U70" i="3" s="1"/>
  <c r="V70" i="3" s="1"/>
  <c r="T62" i="3"/>
  <c r="U62" i="3" s="1"/>
  <c r="V62" i="3" s="1"/>
  <c r="T54" i="3"/>
  <c r="U54" i="3" s="1"/>
  <c r="V54" i="3" s="1"/>
  <c r="T46" i="3"/>
  <c r="U46" i="3" s="1"/>
  <c r="V46" i="3" s="1"/>
  <c r="T38" i="3"/>
  <c r="U38" i="3" s="1"/>
  <c r="V38" i="3" s="1"/>
  <c r="T30" i="3"/>
  <c r="U30" i="3" s="1"/>
  <c r="T22" i="3"/>
  <c r="U22" i="3" s="1"/>
  <c r="T14" i="3"/>
  <c r="U14" i="3" s="1"/>
  <c r="T144" i="3"/>
  <c r="U144" i="3" s="1"/>
  <c r="V144" i="3" s="1"/>
  <c r="T80" i="3"/>
  <c r="U80" i="3" s="1"/>
  <c r="V80" i="3" s="1"/>
  <c r="T141" i="3"/>
  <c r="U141" i="3" s="1"/>
  <c r="T133" i="3"/>
  <c r="U133" i="3" s="1"/>
  <c r="V133" i="3" s="1"/>
  <c r="T125" i="3"/>
  <c r="U125" i="3" s="1"/>
  <c r="T117" i="3"/>
  <c r="U117" i="3" s="1"/>
  <c r="V117" i="3" s="1"/>
  <c r="T109" i="3"/>
  <c r="U109" i="3" s="1"/>
  <c r="T93" i="3"/>
  <c r="U93" i="3" s="1"/>
  <c r="V93" i="3" s="1"/>
  <c r="T77" i="3"/>
  <c r="U77" i="3" s="1"/>
  <c r="T69" i="3"/>
  <c r="U69" i="3" s="1"/>
  <c r="V69" i="3" s="1"/>
  <c r="T61" i="3"/>
  <c r="U61" i="3" s="1"/>
  <c r="V61" i="3" s="1"/>
  <c r="T53" i="3"/>
  <c r="U53" i="3" s="1"/>
  <c r="V53" i="3" s="1"/>
  <c r="T45" i="3"/>
  <c r="U45" i="3" s="1"/>
  <c r="V45" i="3" s="1"/>
  <c r="T37" i="3"/>
  <c r="U37" i="3" s="1"/>
  <c r="V37" i="3" s="1"/>
  <c r="T29" i="3"/>
  <c r="U29" i="3" s="1"/>
  <c r="V29" i="3" s="1"/>
  <c r="T21" i="3"/>
  <c r="U21" i="3" s="1"/>
  <c r="V21" i="3" s="1"/>
  <c r="T13" i="3"/>
  <c r="U13" i="3" s="1"/>
  <c r="V13" i="3" s="1"/>
  <c r="T88" i="3"/>
  <c r="U88" i="3" s="1"/>
  <c r="T2" i="3"/>
  <c r="U2" i="3" s="1"/>
  <c r="T4" i="3"/>
  <c r="U4" i="3" s="1"/>
  <c r="T3" i="3"/>
  <c r="U3" i="3" s="1"/>
  <c r="V3" i="3" s="1"/>
  <c r="T148" i="3"/>
  <c r="U148" i="3" s="1"/>
  <c r="V148" i="3" s="1"/>
  <c r="T132" i="3"/>
  <c r="U132" i="3" s="1"/>
  <c r="T124" i="3"/>
  <c r="U124" i="3" s="1"/>
  <c r="V124" i="3" s="1"/>
  <c r="T116" i="3"/>
  <c r="U116" i="3" s="1"/>
  <c r="T100" i="3"/>
  <c r="U100" i="3" s="1"/>
  <c r="V100" i="3" s="1"/>
  <c r="T92" i="3"/>
  <c r="U92" i="3" s="1"/>
  <c r="V92" i="3" s="1"/>
  <c r="T84" i="3"/>
  <c r="U84" i="3" s="1"/>
  <c r="V84" i="3" s="1"/>
  <c r="T76" i="3"/>
  <c r="U76" i="3" s="1"/>
  <c r="V76" i="3" s="1"/>
  <c r="T68" i="3"/>
  <c r="U68" i="3" s="1"/>
  <c r="V68" i="3" s="1"/>
  <c r="T60" i="3"/>
  <c r="U60" i="3" s="1"/>
  <c r="T52" i="3"/>
  <c r="U52" i="3" s="1"/>
  <c r="T44" i="3"/>
  <c r="U44" i="3" s="1"/>
  <c r="V44" i="3" s="1"/>
  <c r="T36" i="3"/>
  <c r="U36" i="3" s="1"/>
  <c r="V36" i="3" s="1"/>
  <c r="T28" i="3"/>
  <c r="U28" i="3" s="1"/>
  <c r="V28" i="3" s="1"/>
  <c r="T20" i="3"/>
  <c r="U20" i="3" s="1"/>
  <c r="V20" i="3" s="1"/>
  <c r="T12" i="3"/>
  <c r="U12" i="3" s="1"/>
  <c r="T120" i="3"/>
  <c r="U120" i="3" s="1"/>
  <c r="V120" i="3" s="1"/>
  <c r="T9" i="3"/>
  <c r="U9" i="3" s="1"/>
  <c r="V9" i="3" s="1"/>
  <c r="T139" i="3"/>
  <c r="U139" i="3" s="1"/>
  <c r="V139" i="3" s="1"/>
  <c r="T123" i="3"/>
  <c r="U123" i="3" s="1"/>
  <c r="T107" i="3"/>
  <c r="U107" i="3" s="1"/>
  <c r="V107" i="3" s="1"/>
  <c r="T99" i="3"/>
  <c r="U99" i="3" s="1"/>
  <c r="V99" i="3" s="1"/>
  <c r="T91" i="3"/>
  <c r="U91" i="3" s="1"/>
  <c r="V91" i="3" s="1"/>
  <c r="T83" i="3"/>
  <c r="U83" i="3" s="1"/>
  <c r="V83" i="3" s="1"/>
  <c r="T75" i="3"/>
  <c r="U75" i="3" s="1"/>
  <c r="V75" i="3" s="1"/>
  <c r="T67" i="3"/>
  <c r="U67" i="3" s="1"/>
  <c r="T59" i="3"/>
  <c r="U59" i="3" s="1"/>
  <c r="V59" i="3" s="1"/>
  <c r="T51" i="3"/>
  <c r="U51" i="3" s="1"/>
  <c r="V51" i="3" s="1"/>
  <c r="T43" i="3"/>
  <c r="U43" i="3" s="1"/>
  <c r="V43" i="3" s="1"/>
  <c r="T35" i="3"/>
  <c r="U35" i="3" s="1"/>
  <c r="V35" i="3" s="1"/>
  <c r="T27" i="3"/>
  <c r="U27" i="3" s="1"/>
  <c r="V27" i="3" s="1"/>
  <c r="T19" i="3"/>
  <c r="U19" i="3" s="1"/>
  <c r="V19" i="3" s="1"/>
  <c r="T11" i="3"/>
  <c r="U11" i="3" s="1"/>
  <c r="V11" i="3" s="1"/>
  <c r="T8" i="3"/>
  <c r="U8" i="3" s="1"/>
  <c r="V8" i="3" s="1"/>
  <c r="T146" i="3"/>
  <c r="U146" i="3" s="1"/>
  <c r="V146" i="3" s="1"/>
  <c r="T138" i="3"/>
  <c r="U138" i="3" s="1"/>
  <c r="V138" i="3" s="1"/>
  <c r="T130" i="3"/>
  <c r="U130" i="3" s="1"/>
  <c r="V130" i="3" s="1"/>
  <c r="T114" i="3"/>
  <c r="U114" i="3" s="1"/>
  <c r="V114" i="3" s="1"/>
  <c r="T106" i="3"/>
  <c r="U106" i="3" s="1"/>
  <c r="V106" i="3" s="1"/>
  <c r="T98" i="3"/>
  <c r="U98" i="3" s="1"/>
  <c r="V98" i="3" s="1"/>
  <c r="T90" i="3"/>
  <c r="U90" i="3" s="1"/>
  <c r="V90" i="3" s="1"/>
  <c r="T82" i="3"/>
  <c r="U82" i="3" s="1"/>
  <c r="V82" i="3" s="1"/>
  <c r="T74" i="3"/>
  <c r="U74" i="3" s="1"/>
  <c r="T66" i="3"/>
  <c r="U66" i="3" s="1"/>
  <c r="V66" i="3" s="1"/>
  <c r="T58" i="3"/>
  <c r="U58" i="3" s="1"/>
  <c r="T50" i="3"/>
  <c r="U50" i="3" s="1"/>
  <c r="T42" i="3"/>
  <c r="U42" i="3" s="1"/>
  <c r="T34" i="3"/>
  <c r="U34" i="3" s="1"/>
  <c r="V34" i="3" s="1"/>
  <c r="T18" i="3"/>
  <c r="U18" i="3" s="1"/>
  <c r="V18" i="3" s="1"/>
  <c r="T10" i="3"/>
  <c r="U10" i="3" s="1"/>
  <c r="V10" i="3" s="1"/>
  <c r="T136" i="3"/>
  <c r="U136" i="3" s="1"/>
  <c r="V136" i="3" s="1"/>
  <c r="T96" i="3"/>
  <c r="U96" i="3" s="1"/>
  <c r="V96" i="3" s="1"/>
  <c r="T135" i="3"/>
  <c r="U135" i="3" s="1"/>
  <c r="V135" i="3" s="1"/>
  <c r="T142" i="3"/>
  <c r="U142" i="3" s="1"/>
  <c r="V142" i="3" s="1"/>
  <c r="T7" i="3"/>
  <c r="U7" i="3" s="1"/>
  <c r="V7" i="3" s="1"/>
  <c r="T145" i="3"/>
  <c r="U145" i="3" s="1"/>
  <c r="V145" i="3" s="1"/>
  <c r="T137" i="3"/>
  <c r="U137" i="3" s="1"/>
  <c r="V137" i="3" s="1"/>
  <c r="T129" i="3"/>
  <c r="U129" i="3" s="1"/>
  <c r="V129" i="3" s="1"/>
  <c r="T121" i="3"/>
  <c r="U121" i="3" s="1"/>
  <c r="V121" i="3" s="1"/>
  <c r="T113" i="3"/>
  <c r="U113" i="3" s="1"/>
  <c r="V113" i="3" s="1"/>
  <c r="T105" i="3"/>
  <c r="U105" i="3" s="1"/>
  <c r="T97" i="3"/>
  <c r="U97" i="3" s="1"/>
  <c r="T89" i="3"/>
  <c r="U89" i="3" s="1"/>
  <c r="V89" i="3" s="1"/>
  <c r="T81" i="3"/>
  <c r="U81" i="3" s="1"/>
  <c r="V81" i="3" s="1"/>
  <c r="T73" i="3"/>
  <c r="U73" i="3" s="1"/>
  <c r="V73" i="3" s="1"/>
  <c r="T65" i="3"/>
  <c r="U65" i="3" s="1"/>
  <c r="T41" i="3"/>
  <c r="U41" i="3" s="1"/>
  <c r="V41" i="3" s="1"/>
  <c r="T33" i="3"/>
  <c r="U33" i="3" s="1"/>
  <c r="V33" i="3" s="1"/>
  <c r="T17" i="3"/>
  <c r="U17" i="3" s="1"/>
  <c r="V17" i="3" s="1"/>
  <c r="H18" i="6"/>
  <c r="H19" i="6"/>
  <c r="T26" i="3" l="1"/>
  <c r="U26" i="3" s="1"/>
  <c r="U147" i="3"/>
  <c r="U16" i="3"/>
  <c r="T25" i="3"/>
  <c r="U25" i="3" s="1"/>
  <c r="V25" i="3" s="1"/>
  <c r="U39" i="3"/>
  <c r="U49" i="3"/>
  <c r="U122" i="3"/>
  <c r="U85" i="3"/>
  <c r="U131" i="3"/>
  <c r="U6" i="3"/>
  <c r="U140" i="3"/>
  <c r="U94" i="3"/>
  <c r="U108" i="3"/>
  <c r="T5" i="3"/>
  <c r="U5" i="3" s="1"/>
  <c r="U57" i="3"/>
  <c r="U115" i="3"/>
  <c r="U101" i="3"/>
</calcChain>
</file>

<file path=xl/sharedStrings.xml><?xml version="1.0" encoding="utf-8"?>
<sst xmlns="http://schemas.openxmlformats.org/spreadsheetml/2006/main" count="1981" uniqueCount="199">
  <si>
    <t>Rahasto</t>
  </si>
  <si>
    <t>Alueluokka</t>
  </si>
  <si>
    <t>Tunnus</t>
  </si>
  <si>
    <t>Indikaattorin nimi</t>
  </si>
  <si>
    <t>Mittayksikkö</t>
  </si>
  <si>
    <t>RSO1.1</t>
  </si>
  <si>
    <t>EAKR</t>
  </si>
  <si>
    <t>Kehittyneemmät alueet</t>
  </si>
  <si>
    <t>RCO01</t>
  </si>
  <si>
    <t>Tuetut yritykset (joista mikro-, pk- ja suuryrityksiä)</t>
  </si>
  <si>
    <t>yritystä</t>
  </si>
  <si>
    <t>RCO02</t>
  </si>
  <si>
    <t>Avustuksilla tuetut yritykset</t>
  </si>
  <si>
    <t>RCO04</t>
  </si>
  <si>
    <t>Muuta kuin rahoitustukea saaneet yritykset</t>
  </si>
  <si>
    <t>RCO07</t>
  </si>
  <si>
    <t>Yhteisiin tutkimushankkeisiin osallistuvat tutkimusorganisaatiot</t>
  </si>
  <si>
    <t>tutkimusorganisaatiota</t>
  </si>
  <si>
    <t>RCO10</t>
  </si>
  <si>
    <t>Yritykset yhteistyössä tutkimusorganisaatioiden kanssa</t>
  </si>
  <si>
    <t>RCO74</t>
  </si>
  <si>
    <t>Yhdennettyjen aluekehitysstrategioiden puitteissa toteutettavien hankkeiden piiriin kuuluva asukasmäärä</t>
  </si>
  <si>
    <t>henkilöä</t>
  </si>
  <si>
    <t>RCO75</t>
  </si>
  <si>
    <t>Tuen piiriin kuuluvat yhdennetyt aluekehitysstrategiat</t>
  </si>
  <si>
    <t>vaikutusta strategioihin</t>
  </si>
  <si>
    <t>NO01</t>
  </si>
  <si>
    <t>TKI-infrastruktuuri-investoinnit</t>
  </si>
  <si>
    <t>euro</t>
  </si>
  <si>
    <t>NO02</t>
  </si>
  <si>
    <t>Yhteiskehittämistä tukevat uudet alustat tai verkostot</t>
  </si>
  <si>
    <t>kpl</t>
  </si>
  <si>
    <t>NO03</t>
  </si>
  <si>
    <t>Yhteiskehittämiseen osallistuvat yritykset</t>
  </si>
  <si>
    <t>Siirtymäalueet</t>
  </si>
  <si>
    <t>Syrjäisimmät tai pohjoisen harvaan asutut alueet</t>
  </si>
  <si>
    <t>RSO1.2</t>
  </si>
  <si>
    <t>RCO13</t>
  </si>
  <si>
    <t>Yrityksille kehitettyjen digipalvelujen, -tuotteiden ja -prosessien arvo</t>
  </si>
  <si>
    <t>euroa</t>
  </si>
  <si>
    <t>RCO14</t>
  </si>
  <si>
    <t>Digipalvelujen, -tuotteiden ja -prosessien kehittämiseen tukea saaneet julkiset laitokset</t>
  </si>
  <si>
    <t>julkista laitosta</t>
  </si>
  <si>
    <t>NO05</t>
  </si>
  <si>
    <t>Yritykset yhteistyössä tutkimuslaitosten kanssa</t>
  </si>
  <si>
    <t>RSO1.3</t>
  </si>
  <si>
    <t>RCO05</t>
  </si>
  <si>
    <t>Tuetut uudet yritykset</t>
  </si>
  <si>
    <t>RCO15</t>
  </si>
  <si>
    <t>Perustettujen yrityshautomojen kapasiteetti</t>
  </si>
  <si>
    <t>RSO2.1</t>
  </si>
  <si>
    <t>RSO2.4</t>
  </si>
  <si>
    <t>RCO26</t>
  </si>
  <si>
    <t>Ilmastonmuutokseen sopeutumiseksi rakennettu tai parannettu vihreä infrastruktuuri</t>
  </si>
  <si>
    <t>hehtaaria</t>
  </si>
  <si>
    <t>RCO27</t>
  </si>
  <si>
    <t>Kansalliset tai maan alueelliset ilmastonmuutokseen sopeutumisen strategiat</t>
  </si>
  <si>
    <t>strategiaa</t>
  </si>
  <si>
    <t>RSO2.6</t>
  </si>
  <si>
    <t>RSO3.2</t>
  </si>
  <si>
    <t>NO06</t>
  </si>
  <si>
    <t>Pk-yritykset, joiden saavutettavuus on parantunut hankkeen seurauksena</t>
  </si>
  <si>
    <t>JSO8.1</t>
  </si>
  <si>
    <t>JTF</t>
  </si>
  <si>
    <t>RCO38</t>
  </si>
  <si>
    <t>Tuen piiriin kuuluvan kunnostetun maaperän pinta-ala</t>
  </si>
  <si>
    <t>EECO01</t>
  </si>
  <si>
    <t>Osallistujien kokonaismäärä</t>
  </si>
  <si>
    <t>EECO02</t>
  </si>
  <si>
    <t>Työttömät, mukaan lukien pitkäaikaistyöttömät</t>
  </si>
  <si>
    <t>EECO03</t>
  </si>
  <si>
    <t>Pitkäaikaistyöttömät</t>
  </si>
  <si>
    <t>EECO04</t>
  </si>
  <si>
    <t>Työelämän ulkopuolella olevat</t>
  </si>
  <si>
    <t>EECO05</t>
  </si>
  <si>
    <t>Työlliset, mukaan lukien itsenäiset ammatinharjoittajat</t>
  </si>
  <si>
    <t>EECO06</t>
  </si>
  <si>
    <t>Alle 18-vuotiaat lapset</t>
  </si>
  <si>
    <t>EECO07</t>
  </si>
  <si>
    <t>18–29-vuotiaat nuoret</t>
  </si>
  <si>
    <t>EECO08</t>
  </si>
  <si>
    <t>Vähintään 55-vuotiaat osallistujat</t>
  </si>
  <si>
    <t>EECO09</t>
  </si>
  <si>
    <t>Osallistujat, joilla on ylemmän perusasteen tai sitä vähäisempi koulutus</t>
  </si>
  <si>
    <t>EECO10</t>
  </si>
  <si>
    <t>Osallistujat, joilla on keskiasteen tai keskiasteen jälkeinen koulutus</t>
  </si>
  <si>
    <t>EECO11</t>
  </si>
  <si>
    <t>Osallistujat, joilla on korkea-asteen koulutus</t>
  </si>
  <si>
    <t>NR01</t>
  </si>
  <si>
    <t>Verkostojen ja innovaatioekosysteemien kehittämät innovaatiot, tuotteet, palvelut ja prosessit</t>
  </si>
  <si>
    <t>NR02</t>
  </si>
  <si>
    <t>TKI-infrastruktuuria käyttävät yritykset</t>
  </si>
  <si>
    <t>RCR01</t>
  </si>
  <si>
    <t>Tuettuihin yksiköihin luodut työpaikat</t>
  </si>
  <si>
    <t>vuotuista kokoaikavastaavuutta</t>
  </si>
  <si>
    <t>RCR02</t>
  </si>
  <si>
    <t>Yksityiset investoinnit, jotka ovat saaneet julkista tukea (josta avustuksia, rahoitusvälineitä)</t>
  </si>
  <si>
    <t>RCR02a</t>
  </si>
  <si>
    <t>joista avustuksia</t>
  </si>
  <si>
    <t>RCR02b</t>
  </si>
  <si>
    <t>joista rahoitusvälineitä</t>
  </si>
  <si>
    <t>RCR03</t>
  </si>
  <si>
    <t>Tuote- tai prosessi-innovaatioita toteuttavat pienet ja keskisuuret yritykset (pk-yritykset)</t>
  </si>
  <si>
    <t>RCR06</t>
  </si>
  <si>
    <t>Tehdyt patenttihakemukset</t>
  </si>
  <si>
    <t>patenttihakemusta</t>
  </si>
  <si>
    <t>NR03</t>
  </si>
  <si>
    <t>Pk-yritykset, jotka aloittavat uuden liiketoiminnan</t>
  </si>
  <si>
    <t>NR05</t>
  </si>
  <si>
    <t>Pk-yritykset, jotka aloittavat viennin tai laajentavat uudelle vientimarkkina-alueelle</t>
  </si>
  <si>
    <t>RCR19</t>
  </si>
  <si>
    <t>Yritykset, joilla on suurempi liikevaihto</t>
  </si>
  <si>
    <t>NR06</t>
  </si>
  <si>
    <t>Yrityksissä säästetty energia</t>
  </si>
  <si>
    <t>kWh/v</t>
  </si>
  <si>
    <t>NR07</t>
  </si>
  <si>
    <t>Päästövähennyksiä edistävät uudet ratkaisut</t>
  </si>
  <si>
    <t>NR08</t>
  </si>
  <si>
    <t>Päästövähennyksiä, energiatehokkuutta tai uusiutuvaa energiaa edistävät demonstraatiot</t>
  </si>
  <si>
    <t>NR09</t>
  </si>
  <si>
    <t>Pk-yritykset, jotka aloittavat energiatehokkuuteen tai uusiutuvan energian ratkaisuihin perustuvaa uutta liiketoimintaa</t>
  </si>
  <si>
    <t>RCR29</t>
  </si>
  <si>
    <t>Arvioidut kasvihuonekaasupäästöt</t>
  </si>
  <si>
    <t>hiillidioksidiekvivalenttitonnia/vuosi</t>
  </si>
  <si>
    <t>75407423.8</t>
  </si>
  <si>
    <t>140.88</t>
  </si>
  <si>
    <t>NR10</t>
  </si>
  <si>
    <t>Ilmastonmuutokseen sopeutumiseen tehdyt uudet ratkaisut</t>
  </si>
  <si>
    <t>NR11</t>
  </si>
  <si>
    <t>Kiertotaloutta tai korkean jalostusasteen biotaloutta edistävät demonstraatiot</t>
  </si>
  <si>
    <t>NR13</t>
  </si>
  <si>
    <t>Hankkeen aikaansaamat yrittäjyyttä edistävät muut investoinnit</t>
  </si>
  <si>
    <t>NR12</t>
  </si>
  <si>
    <t>EECR01</t>
  </si>
  <si>
    <t>Osallistujat, jotka ovat ryhtyneet työnhakuun jättäessään toimen</t>
  </si>
  <si>
    <t>EECR02</t>
  </si>
  <si>
    <t>Osallistujat, jotka ovat koulutuksessa jättäessään toimen</t>
  </si>
  <si>
    <t>EECR03</t>
  </si>
  <si>
    <t>Osallistujat, jotka saavat ammattipätevyyden jättäessään toimen</t>
  </si>
  <si>
    <t>EECR04</t>
  </si>
  <si>
    <t>Osallistujat, jotka ovat työelämässä jättäessään toimen</t>
  </si>
  <si>
    <t>Välitavoite 
(2024)</t>
  </si>
  <si>
    <t>Tavoite 
(2029)</t>
  </si>
  <si>
    <t>TL</t>
  </si>
  <si>
    <t>ET</t>
  </si>
  <si>
    <t>Rahoitusta
maksamatta</t>
  </si>
  <si>
    <t>Riviotsikot</t>
  </si>
  <si>
    <t>Kaikki yhteensä</t>
  </si>
  <si>
    <t>Ei saatavissa</t>
  </si>
  <si>
    <t xml:space="preserve">Summa  / Toteuma </t>
  </si>
  <si>
    <t>ID</t>
  </si>
  <si>
    <t xml:space="preserve">Summa  / Suunniteltu </t>
  </si>
  <si>
    <t>Suunniteltu 
30/06/2025</t>
  </si>
  <si>
    <t>Toteuma 
09/09/2025</t>
  </si>
  <si>
    <t>Tulosndikaattorin nimi</t>
  </si>
  <si>
    <t>Tuotosindikaattorin nimi</t>
  </si>
  <si>
    <t>Suunniteltu
30/06/2025</t>
  </si>
  <si>
    <t xml:space="preserve">Toteuma 
09/09/2025 </t>
  </si>
  <si>
    <t>Kansalliset tai alueelliset ilmastonmuutokseen sopeutumisen strategiat</t>
  </si>
  <si>
    <t>Ilmastonmuutokseen sopeutumiseksi rakennettu tai parannettu vihreä infrastruktuuri (ha)</t>
  </si>
  <si>
    <t>Yksityiset inv., jotka ovat saaneet julk. tukea (josta avustuksia, rah.välineitä)</t>
  </si>
  <si>
    <t>Laskennallinen uusi tavoite</t>
  </si>
  <si>
    <t>Pk-yritykset, jotka aloitt. viennin tai laajentavat uudelle vientimarkkina-alueelle</t>
  </si>
  <si>
    <t>Päästövähennyksiä, energiateh. tai uusiutuvaa energiaa edistävät demonstraatiot</t>
  </si>
  <si>
    <t xml:space="preserve">Tuote- tai prosessi-innovaatioita toteuttavat pienet ja keskisuuret yritykset </t>
  </si>
  <si>
    <t>Suunniteltu 
30/06/2025
B</t>
  </si>
  <si>
    <t>Toteuma 
09/09/2025
C</t>
  </si>
  <si>
    <t>Toteuma-aste 
09/09/2025
D</t>
  </si>
  <si>
    <t>Maksettu julk. 
09/09/2025
E</t>
  </si>
  <si>
    <t>Uusi kehys 
(julk.rah.)
F</t>
  </si>
  <si>
    <t>Maks. eurot/
tulosyksikkö
G=E/C</t>
  </si>
  <si>
    <t>Laskennallinen 
tavoitetaso 2029
H=F/G</t>
  </si>
  <si>
    <t>Uusi tavoite
K=A+J</t>
  </si>
  <si>
    <t>Uusi tavoite 
kokonaislukuna
L</t>
  </si>
  <si>
    <t>Muutos alkup. 
tavoitteeseen
I=H-A</t>
  </si>
  <si>
    <t>Summa  / Uusi tavoite 
kokonaislukuna
L</t>
  </si>
  <si>
    <t>50 % muutoksesta*
J=0,5*I</t>
  </si>
  <si>
    <t xml:space="preserve">Summa  / Laskennallinen </t>
  </si>
  <si>
    <t xml:space="preserve">Summa  / Uusi tavoite </t>
  </si>
  <si>
    <t xml:space="preserve">Alkuperäinen tavoite (2029)
</t>
  </si>
  <si>
    <t>Alkuperäinen tavoite*0,86
A</t>
  </si>
  <si>
    <t>Alkuperäinen 
tavoite*0,86
A</t>
  </si>
  <si>
    <t xml:space="preserve">Tavoite (2029)
</t>
  </si>
  <si>
    <t>Summa  / Alkuperäinen 
tavoite*0,86
A</t>
  </si>
  <si>
    <t>Tavoite x 0,86*</t>
  </si>
  <si>
    <t>Toteuma-aste**</t>
  </si>
  <si>
    <t>Toteuma uudesta tavoitteesta</t>
  </si>
  <si>
    <t>Toteuma 
uudesta 
tavoitteesta</t>
  </si>
  <si>
    <t>*) RCO07: 25 % muutoksesta ja RCO26 sekä NO05: 50 % uudesta tavoitteesta</t>
  </si>
  <si>
    <t>*) Alkuperäinen tavoitetaso, jossa on huomioitu 14 %:n rahoitussiirto uusiin EAKR-erityistavoitteisiin</t>
  </si>
  <si>
    <t>**) Toteuma-aste laskettuna alkuperäisestä tavoitetasosta, jossa huomioitu 14 %:n rahoitussiirto</t>
  </si>
  <si>
    <t>Uusi tavoite  50 %***</t>
  </si>
  <si>
    <t>****</t>
  </si>
  <si>
    <t>***) Tavoitetaso, jossa huomioitu 50 % laskenn. tavoitetason ja alkup. tavoitetason (jossa huomioitu 14 %:n rahoitussiirto) erotuksesta, pl. RCO07: 25 % muutoksesta ja RCO26 sekä NO05: 50 % uudesta tavoitteesta</t>
  </si>
  <si>
    <t>Uusi tavoite 50 %***</t>
  </si>
  <si>
    <t>****) Indikaattorin RCR19 toteutumatietoa ei ole toistaiseksi saatavissa. Uudessa tavoitetasossa on huomioitu vain 14 %:n rahoitussiirron vaikutus</t>
  </si>
  <si>
    <t>*) RCR03: 25 %; NR06 ja RCR29: 75 %</t>
  </si>
  <si>
    <t>***) Tavoitetaso, jossa huomioitu 50 % laskenn. tavoitetason ja alkup. tavoitetason (jossa huomioitu 14 %:n rahoitussiirto) erotuksesta, pl. RCR03: 25 %; NR06 ja RCR29: 75 %</t>
  </si>
  <si>
    <t>****) Indikaattorin RCO04 toteutumatietoa ei ole toistaiseksi saatavissa. Tällöin myöskään summaindikaattoria RCO01 ei voi laskea. RCO04:n tavoitetasossa on huomioitu vain 14 %:n rahoitussiirron vaikutus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</si>
</sst>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\ 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0" xfId="0" applyFont="1" applyFill="1"/>
    <xf numFmtId="0" fontId="2" fillId="3" borderId="0" xfId="0" applyFont="1" applyFill="1" applyAlignment="1">
      <alignment wrapText="1"/>
    </xf>
    <xf numFmtId="3" fontId="3" fillId="0" borderId="0" xfId="0" applyNumberFormat="1" applyFont="1"/>
    <xf numFmtId="3" fontId="3" fillId="4" borderId="0" xfId="0" applyNumberFormat="1" applyFont="1" applyFill="1"/>
    <xf numFmtId="3" fontId="3" fillId="5" borderId="0" xfId="0" applyNumberFormat="1" applyFont="1" applyFill="1"/>
    <xf numFmtId="3" fontId="3" fillId="6" borderId="0" xfId="0" applyNumberFormat="1" applyFont="1" applyFill="1"/>
    <xf numFmtId="164" fontId="3" fillId="7" borderId="0" xfId="0" applyNumberFormat="1" applyFont="1" applyFill="1"/>
    <xf numFmtId="0" fontId="3" fillId="7" borderId="0" xfId="0" applyFont="1" applyFill="1"/>
    <xf numFmtId="165" fontId="3" fillId="7" borderId="0" xfId="0" applyNumberFormat="1" applyFont="1" applyFill="1"/>
    <xf numFmtId="0" fontId="3" fillId="2" borderId="0" xfId="0" applyFont="1" applyFill="1"/>
    <xf numFmtId="0" fontId="6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1" xfId="0" applyFont="1" applyBorder="1" applyAlignment="1">
      <alignment wrapText="1"/>
    </xf>
    <xf numFmtId="3" fontId="0" fillId="0" borderId="1" xfId="0" applyNumberFormat="1" applyBorder="1"/>
    <xf numFmtId="0" fontId="3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vertical="center"/>
    </xf>
    <xf numFmtId="166" fontId="0" fillId="0" borderId="1" xfId="1" applyNumberFormat="1" applyFont="1" applyBorder="1"/>
    <xf numFmtId="0" fontId="0" fillId="3" borderId="1" xfId="0" applyFont="1" applyFill="1" applyBorder="1" applyAlignment="1">
      <alignment vertical="center"/>
    </xf>
    <xf numFmtId="3" fontId="0" fillId="0" borderId="1" xfId="0" applyNumberFormat="1" applyBorder="1" applyAlignment="1">
      <alignment wrapText="1"/>
    </xf>
    <xf numFmtId="166" fontId="0" fillId="0" borderId="1" xfId="1" applyNumberFormat="1" applyFont="1" applyBorder="1" applyAlignment="1">
      <alignment wrapText="1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1" fontId="0" fillId="0" borderId="0" xfId="0" applyNumberFormat="1"/>
    <xf numFmtId="0" fontId="2" fillId="3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3" fontId="2" fillId="3" borderId="0" xfId="0" applyNumberFormat="1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3" fontId="2" fillId="7" borderId="0" xfId="0" applyNumberFormat="1" applyFont="1" applyFill="1"/>
    <xf numFmtId="166" fontId="3" fillId="2" borderId="0" xfId="1" applyNumberFormat="1" applyFont="1" applyFill="1"/>
    <xf numFmtId="0" fontId="2" fillId="3" borderId="0" xfId="0" applyFont="1" applyFill="1" applyAlignment="1"/>
    <xf numFmtId="0" fontId="10" fillId="0" borderId="0" xfId="0" applyFont="1"/>
    <xf numFmtId="0" fontId="10" fillId="7" borderId="0" xfId="0" applyFont="1" applyFill="1"/>
    <xf numFmtId="0" fontId="10" fillId="2" borderId="0" xfId="0" applyFont="1" applyFill="1"/>
    <xf numFmtId="166" fontId="10" fillId="2" borderId="0" xfId="1" applyNumberFormat="1" applyFont="1" applyFill="1"/>
    <xf numFmtId="3" fontId="10" fillId="4" borderId="0" xfId="0" applyNumberFormat="1" applyFont="1" applyFill="1"/>
    <xf numFmtId="3" fontId="10" fillId="0" borderId="0" xfId="0" applyNumberFormat="1" applyFont="1"/>
    <xf numFmtId="165" fontId="10" fillId="7" borderId="0" xfId="0" applyNumberFormat="1" applyFont="1" applyFill="1"/>
    <xf numFmtId="3" fontId="11" fillId="7" borderId="0" xfId="0" applyNumberFormat="1" applyFont="1" applyFill="1"/>
    <xf numFmtId="3" fontId="9" fillId="7" borderId="0" xfId="0" applyNumberFormat="1" applyFont="1" applyFill="1"/>
    <xf numFmtId="3" fontId="6" fillId="4" borderId="0" xfId="0" applyNumberFormat="1" applyFont="1" applyFill="1"/>
    <xf numFmtId="3" fontId="10" fillId="6" borderId="0" xfId="0" applyNumberFormat="1" applyFont="1" applyFill="1"/>
    <xf numFmtId="3" fontId="6" fillId="6" borderId="0" xfId="0" applyNumberFormat="1" applyFont="1" applyFill="1"/>
    <xf numFmtId="3" fontId="10" fillId="5" borderId="0" xfId="0" applyNumberFormat="1" applyFont="1" applyFill="1"/>
    <xf numFmtId="3" fontId="6" fillId="5" borderId="0" xfId="0" applyNumberFormat="1" applyFont="1" applyFill="1"/>
    <xf numFmtId="3" fontId="12" fillId="7" borderId="0" xfId="0" applyNumberFormat="1" applyFont="1" applyFill="1"/>
    <xf numFmtId="165" fontId="13" fillId="7" borderId="0" xfId="0" applyNumberFormat="1" applyFont="1" applyFill="1"/>
    <xf numFmtId="164" fontId="2" fillId="7" borderId="0" xfId="0" applyNumberFormat="1" applyFont="1" applyFill="1"/>
    <xf numFmtId="164" fontId="0" fillId="7" borderId="0" xfId="0" applyNumberFormat="1" applyFill="1"/>
    <xf numFmtId="1" fontId="2" fillId="7" borderId="0" xfId="0" applyNumberFormat="1" applyFont="1" applyFill="1"/>
    <xf numFmtId="164" fontId="14" fillId="7" borderId="0" xfId="0" applyNumberFormat="1" applyFont="1" applyFill="1"/>
    <xf numFmtId="1" fontId="12" fillId="7" borderId="0" xfId="0" applyNumberFormat="1" applyFont="1" applyFill="1"/>
    <xf numFmtId="9" fontId="3" fillId="0" borderId="0" xfId="0" applyNumberFormat="1" applyFont="1"/>
    <xf numFmtId="3" fontId="13" fillId="0" borderId="0" xfId="0" applyNumberFormat="1" applyFont="1"/>
    <xf numFmtId="164" fontId="10" fillId="7" borderId="0" xfId="0" applyNumberFormat="1" applyFont="1" applyFill="1"/>
    <xf numFmtId="164" fontId="11" fillId="7" borderId="0" xfId="0" applyNumberFormat="1" applyFont="1" applyFill="1"/>
    <xf numFmtId="164" fontId="15" fillId="7" borderId="0" xfId="0" applyNumberFormat="1" applyFont="1" applyFill="1"/>
    <xf numFmtId="1" fontId="11" fillId="7" borderId="0" xfId="0" applyNumberFormat="1" applyFont="1" applyFill="1"/>
    <xf numFmtId="1" fontId="16" fillId="7" borderId="0" xfId="0" applyNumberFormat="1" applyFont="1" applyFill="1"/>
    <xf numFmtId="0" fontId="3" fillId="0" borderId="0" xfId="0" applyFont="1" applyFill="1"/>
    <xf numFmtId="3" fontId="0" fillId="0" borderId="1" xfId="0" applyNumberFormat="1" applyFont="1" applyBorder="1"/>
    <xf numFmtId="0" fontId="1" fillId="3" borderId="2" xfId="0" applyFont="1" applyFill="1" applyBorder="1" applyAlignment="1">
      <alignment wrapText="1"/>
    </xf>
    <xf numFmtId="9" fontId="0" fillId="0" borderId="1" xfId="1" applyFont="1" applyBorder="1"/>
    <xf numFmtId="3" fontId="1" fillId="3" borderId="1" xfId="0" applyNumberFormat="1" applyFont="1" applyFill="1" applyBorder="1" applyAlignment="1">
      <alignment wrapText="1"/>
    </xf>
    <xf numFmtId="3" fontId="17" fillId="0" borderId="1" xfId="0" applyNumberFormat="1" applyFont="1" applyBorder="1"/>
    <xf numFmtId="3" fontId="18" fillId="0" borderId="1" xfId="0" applyNumberFormat="1" applyFont="1" applyBorder="1"/>
    <xf numFmtId="3" fontId="1" fillId="0" borderId="1" xfId="1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1" fillId="0" borderId="1" xfId="1" applyNumberFormat="1" applyFont="1" applyBorder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hlgren Harri (TEM)" refreshedDate="45983.797320370373" createdVersion="8" refreshedVersion="8" minRefreshableVersion="3" recordCount="118" xr:uid="{88D89D44-CC9D-4265-883F-AE7FC8D92DB0}">
  <cacheSource type="worksheet">
    <worksheetSource ref="A1:U119" sheet="Tulosindikaattorit 090925"/>
  </cacheSource>
  <cacheFields count="21">
    <cacheField name="TL" numFmtId="0">
      <sharedItems containsSemiMixedTypes="0" containsString="0" containsNumber="1" containsInteger="1" minValue="1" maxValue="3"/>
    </cacheField>
    <cacheField name="ET" numFmtId="0">
      <sharedItems/>
    </cacheField>
    <cacheField name="Rahasto" numFmtId="0">
      <sharedItems/>
    </cacheField>
    <cacheField name="Alueluokka" numFmtId="0">
      <sharedItems/>
    </cacheField>
    <cacheField name="Tunnus" numFmtId="0">
      <sharedItems count="19">
        <s v="NR01"/>
        <s v="NR02"/>
        <s v="RCR01"/>
        <s v="RCR02"/>
        <s v="RCR02a"/>
        <s v="RCR02b"/>
        <s v="RCR03"/>
        <s v="RCR06"/>
        <s v="NR03"/>
        <s v="NR05"/>
        <s v="RCR19"/>
        <s v="NR06"/>
        <s v="NR07"/>
        <s v="NR08"/>
        <s v="NR09"/>
        <s v="RCR29"/>
        <s v="NR10"/>
        <s v="NR11"/>
        <s v="NR13"/>
      </sharedItems>
    </cacheField>
    <cacheField name="Indikaattorin nimi" numFmtId="0">
      <sharedItems/>
    </cacheField>
    <cacheField name="Mittayksikkö" numFmtId="0">
      <sharedItems/>
    </cacheField>
    <cacheField name="Alkuperäinen tavoite (2029)_x000a_" numFmtId="0">
      <sharedItems containsString="0" containsBlank="1" containsNumber="1" containsInteger="1" minValue="9" maxValue="250000000"/>
    </cacheField>
    <cacheField name="Alkuperäinen tavoite*0,86_x000a_A" numFmtId="0">
      <sharedItems containsSemiMixedTypes="0" containsString="0" containsNumber="1" minValue="0" maxValue="215000000"/>
    </cacheField>
    <cacheField name="Suunniteltu _x000a_30/06/2025_x000a_B" numFmtId="0">
      <sharedItems containsBlank="1" containsMixedTypes="1" containsNumber="1" minValue="0" maxValue="323310000"/>
    </cacheField>
    <cacheField name="Toteuma _x000a_09/09/2025_x000a_C" numFmtId="0">
      <sharedItems containsMixedTypes="1" containsNumber="1" minValue="0" maxValue="104129956"/>
    </cacheField>
    <cacheField name="Toteuma-aste _x000a_09/09/2025_x000a_D" numFmtId="166">
      <sharedItems containsMixedTypes="1" containsNumber="1" minValue="0" maxValue="3.15"/>
    </cacheField>
    <cacheField name="Maksettu julk. _x000a_09/09/2025_x000a_E" numFmtId="3">
      <sharedItems containsSemiMixedTypes="0" containsString="0" containsNumber="1" minValue="1002829.93" maxValue="56651132.110000014"/>
    </cacheField>
    <cacheField name="Uusi kehys _x000a_(julk.rah.)_x000a_F" numFmtId="3">
      <sharedItems containsSemiMixedTypes="0" containsString="0" containsNumber="1" containsInteger="1" minValue="4857192" maxValue="192236668"/>
    </cacheField>
    <cacheField name="Maks. eurot/_x000a_tulosyksikkö_x000a_G=E/C" numFmtId="3">
      <sharedItems containsMixedTypes="1" containsNumber="1" minValue="0.15118615722837719" maxValue="192236668"/>
    </cacheField>
    <cacheField name="Rahoitusta_x000a_maksamatta" numFmtId="3">
      <sharedItems containsSemiMixedTypes="0" containsString="0" containsNumber="1" minValue="3854362.07" maxValue="138008844.95000002"/>
    </cacheField>
    <cacheField name="Laskennallinen _x000a_tavoitetaso 2029_x000a_H=F/G" numFmtId="165">
      <sharedItems containsMixedTypes="1" containsNumber="1" minValue="1" maxValue="403686541.93523288"/>
    </cacheField>
    <cacheField name="Muutos alkup. _x000a_tavoitteeseen_x000a_I=H-A" numFmtId="165">
      <sharedItems containsMixedTypes="1" containsNumber="1" minValue="-42567261.330190435" maxValue="188686541.93523288"/>
    </cacheField>
    <cacheField name="50 % muutoksesta*_x000a_J=0,5*I" numFmtId="165">
      <sharedItems containsMixedTypes="1" containsNumber="1" minValue="-31925445.997642826" maxValue="94343270.967616439"/>
    </cacheField>
    <cacheField name="Uusi tavoite_x000a_K=A+J" numFmtId="165">
      <sharedItems containsMixedTypes="1" containsNumber="1" minValue="4.37" maxValue="309343270.96761644"/>
    </cacheField>
    <cacheField name="Uusi tavoite _x000a_kokonaislukuna_x000a_L" numFmtId="3">
      <sharedItems containsMixedTypes="1" containsNumber="1" minValue="4.37" maxValue="309343270.967616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hlgren Harri (TEM)" refreshedDate="45983.802535879629" createdVersion="8" refreshedVersion="8" minRefreshableVersion="3" recordCount="147" xr:uid="{FBF5C367-205E-4AA4-A461-257D126255E9}">
  <cacheSource type="worksheet">
    <worksheetSource ref="A1:V148" sheet="Tuotosindikaattorit 090925"/>
  </cacheSource>
  <cacheFields count="22">
    <cacheField name="TL" numFmtId="0">
      <sharedItems containsSemiMixedTypes="0" containsString="0" containsNumber="1" containsInteger="1" minValue="1" maxValue="3"/>
    </cacheField>
    <cacheField name="ET" numFmtId="0">
      <sharedItems/>
    </cacheField>
    <cacheField name="Rahasto" numFmtId="0">
      <sharedItems/>
    </cacheField>
    <cacheField name="Alueluokka" numFmtId="0">
      <sharedItems/>
    </cacheField>
    <cacheField name="Tunnus" numFmtId="0">
      <sharedItems count="18">
        <s v="RCO01"/>
        <s v="RCO02"/>
        <s v="RCO04"/>
        <s v="RCO07"/>
        <s v="RCO10"/>
        <s v="RCO74"/>
        <s v="RCO75"/>
        <s v="NO01"/>
        <s v="NO02"/>
        <s v="NO03"/>
        <s v="RCO13"/>
        <s v="RCO14"/>
        <s v="NO05"/>
        <s v="RCO05"/>
        <s v="RCO15"/>
        <s v="RCO26"/>
        <s v="RCO27"/>
        <s v="NO06"/>
      </sharedItems>
    </cacheField>
    <cacheField name="Indikaattorin nimi" numFmtId="0">
      <sharedItems/>
    </cacheField>
    <cacheField name="Mittayksikkö" numFmtId="0">
      <sharedItems/>
    </cacheField>
    <cacheField name="Välitavoite _x000a_(2024)" numFmtId="0">
      <sharedItems containsSemiMixedTypes="0" containsString="0" containsNumber="1" containsInteger="1" minValue="1" maxValue="7461014"/>
    </cacheField>
    <cacheField name="Tavoite (2029)_x000a_" numFmtId="0">
      <sharedItems containsSemiMixedTypes="0" containsString="0" containsNumber="1" containsInteger="1" minValue="1" maxValue="32439193"/>
    </cacheField>
    <cacheField name="Alkuperäinen _x000a_tavoite*0,86_x000a_A" numFmtId="0">
      <sharedItems containsSemiMixedTypes="0" containsString="0" containsNumber="1" minValue="0.86" maxValue="27897705.98"/>
    </cacheField>
    <cacheField name="Suunniteltu _x000a_30/06/2025_x000a_B" numFmtId="0">
      <sharedItems containsSemiMixedTypes="0" containsString="0" containsNumber="1" containsInteger="1" minValue="0" maxValue="25455288"/>
    </cacheField>
    <cacheField name="Toteuma _x000a_09/09/2025_x000a_C" numFmtId="0">
      <sharedItems containsMixedTypes="1" containsNumber="1" minValue="0" maxValue="7808651.5699999975"/>
    </cacheField>
    <cacheField name="Toteuma-aste _x000a_09/09/2025_x000a_D" numFmtId="166">
      <sharedItems containsMixedTypes="1" containsNumber="1" minValue="0" maxValue="2.3833333333333333"/>
    </cacheField>
    <cacheField name="Maksettu julk. _x000a_09/09/2025_x000a_E" numFmtId="3">
      <sharedItems containsSemiMixedTypes="0" containsString="0" containsNumber="1" minValue="1002829.93" maxValue="56651132.110000014"/>
    </cacheField>
    <cacheField name="Uusi kehys _x000a_(julk.rah.)_x000a_F" numFmtId="3">
      <sharedItems containsSemiMixedTypes="0" containsString="0" containsNumber="1" minValue="4857192" maxValue="192236668"/>
    </cacheField>
    <cacheField name="Maks. eurot/_x000a_tulosyksikkö_x000a_G=E/C" numFmtId="3">
      <sharedItems containsMixedTypes="1" containsNumber="1" minValue="1.2721653806174229" maxValue="103715822"/>
    </cacheField>
    <cacheField name="Rahoitusta_x000a_maksamatta" numFmtId="3">
      <sharedItems containsSemiMixedTypes="0" containsString="0" containsNumber="1" minValue="3854362.07" maxValue="138008844.95000002"/>
    </cacheField>
    <cacheField name="Laskennallinen _x000a_tavoitetaso 2029_x000a_H=F/G" numFmtId="164">
      <sharedItems containsMixedTypes="1" containsNumber="1" minValue="1" maxValue="29746975.885109816"/>
    </cacheField>
    <cacheField name="Muutos alkup. _x000a_tavoitteeseen_x000a_I=H-A" numFmtId="164">
      <sharedItems containsMixedTypes="1" containsNumber="1" minValue="-7357962.0599999996" maxValue="24443031.665109817"/>
    </cacheField>
    <cacheField name="50 % muutoksesta*_x000a_J=0,5*I" numFmtId="164">
      <sharedItems containsMixedTypes="1" containsNumber="1" minValue="-3678981.03" maxValue="12221515.832554908"/>
    </cacheField>
    <cacheField name="Uusi tavoite_x000a_K=A+J" numFmtId="164">
      <sharedItems containsMixedTypes="1" containsNumber="1" minValue="1.07" maxValue="31739052.820143417"/>
    </cacheField>
    <cacheField name="Uusi tavoite _x000a_kokonaislukuna_x000a_L" numFmtId="0">
      <sharedItems containsMixedTypes="1" containsNumber="1" minValue="1.07" maxValue="31739052.8201434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n v="1"/>
    <s v="RSO1.1"/>
    <s v="EAKR"/>
    <s v="Kehittyneemmät alueet"/>
    <x v="0"/>
    <s v="Verkostojen ja innovaatioekosysteemien kehittämät innovaatiot, tuotteet, palvelut ja prosessit"/>
    <s v="kpl"/>
    <n v="418"/>
    <n v="359.48"/>
    <n v="456"/>
    <n v="113"/>
    <n v="0.27033492822966509"/>
    <n v="8843150.0299999993"/>
    <n v="31807628"/>
    <n v="78257.964867256625"/>
    <n v="22964477.969999999"/>
    <n v="406.44588769913707"/>
    <n v="46.965887699137056"/>
    <n v="23.482943849568528"/>
    <n v="441.48294384956853"/>
    <n v="441.48294384956853"/>
  </r>
  <r>
    <n v="1"/>
    <s v="RSO1.1"/>
    <s v="EAKR"/>
    <s v="Kehittyneemmät alueet"/>
    <x v="1"/>
    <s v="TKI-infrastruktuuria käyttävät yritykset"/>
    <s v="kpl"/>
    <n v="20"/>
    <n v="17.2"/>
    <n v="441"/>
    <n v="63"/>
    <n v="3.15"/>
    <n v="8843150.0299999993"/>
    <n v="31807628"/>
    <n v="140367.4607936508"/>
    <n v="22964477.969999999"/>
    <n v="226.60257455792595"/>
    <n v="209.40257455792596"/>
    <n v="104.70128727896298"/>
    <n v="124.70128727896298"/>
    <n v="124.70128727896298"/>
  </r>
  <r>
    <n v="1"/>
    <s v="RSO1.1"/>
    <s v="EAKR"/>
    <s v="Kehittyneemmät alueet"/>
    <x v="2"/>
    <s v="Tuettuihin yksiköihin luodut työpaikat"/>
    <s v="vuotuista kokoaikavastaavuutta"/>
    <n v="58"/>
    <n v="49.88"/>
    <n v="157"/>
    <n v="12"/>
    <n v="0.20689655172413793"/>
    <n v="8843150.0299999993"/>
    <n v="31807628"/>
    <n v="736929.16916666657"/>
    <n v="22964477.969999999"/>
    <n v="43.162395153890664"/>
    <n v="-6.7176048461093387"/>
    <n v="-3.3588024230546694"/>
    <n v="54.641197576945331"/>
    <n v="54.641197576945331"/>
  </r>
  <r>
    <n v="1"/>
    <s v="RSO1.1"/>
    <s v="EAKR"/>
    <s v="Kehittyneemmät alueet"/>
    <x v="3"/>
    <s v="Yksityiset investoinnit, jotka ovat saaneet julkista tukea (josta avustuksia, rahoitusvälineitä)"/>
    <s v="euroa"/>
    <n v="11508416"/>
    <n v="9897237.7599999998"/>
    <n v="1263110"/>
    <n v="395113.77"/>
    <n v="3.4332593642774127E-2"/>
    <n v="8843150.0299999993"/>
    <n v="31807628"/>
    <n v="22.38127522105848"/>
    <n v="22964477.969999999"/>
    <n v="1421171.389290289"/>
    <n v="-8476066.3707097098"/>
    <n v="-4238033.1853548549"/>
    <n v="7270382.8146451451"/>
    <n v="7270382.8146451451"/>
  </r>
  <r>
    <n v="1"/>
    <s v="RSO1.1"/>
    <s v="EAKR"/>
    <s v="Kehittyneemmät alueet"/>
    <x v="4"/>
    <s v="joista avustuksia"/>
    <s v="euroa"/>
    <m/>
    <n v="0"/>
    <m/>
    <n v="395113.77"/>
    <e v="#DIV/0!"/>
    <n v="8843150.0299999993"/>
    <n v="31807628"/>
    <n v="22.38127522105848"/>
    <n v="22964477.969999999"/>
    <n v="1421171.389290289"/>
    <n v="1421171.389290289"/>
    <n v="710585.69464514451"/>
    <n v="710585.69464514451"/>
    <n v="710585.69464514451"/>
  </r>
  <r>
    <n v="1"/>
    <s v="RSO1.1"/>
    <s v="EAKR"/>
    <s v="Kehittyneemmät alueet"/>
    <x v="5"/>
    <s v="joista rahoitusvälineitä"/>
    <s v="euroa"/>
    <m/>
    <n v="0"/>
    <m/>
    <n v="0"/>
    <e v="#DIV/0!"/>
    <n v="8843150.0299999993"/>
    <n v="31807628"/>
    <e v="#DIV/0!"/>
    <n v="22964477.969999999"/>
    <e v="#DIV/0!"/>
    <e v="#DIV/0!"/>
    <e v="#DIV/0!"/>
    <e v="#DIV/0!"/>
    <e v="#DIV/0!"/>
  </r>
  <r>
    <n v="1"/>
    <s v="RSO1.1"/>
    <s v="EAKR"/>
    <s v="Kehittyneemmät alueet"/>
    <x v="6"/>
    <s v="Tuote- tai prosessi-innovaatioita toteuttavat pienet ja keskisuuret yritykset (pk-yritykset)"/>
    <s v="yritystä"/>
    <n v="72"/>
    <n v="61.92"/>
    <n v="63"/>
    <n v="64"/>
    <n v="0.88888888888888884"/>
    <n v="8843150.0299999993"/>
    <n v="31807628"/>
    <n v="138174.21921874999"/>
    <n v="22964477.969999999"/>
    <n v="230.19944082075017"/>
    <n v="168.27944082075015"/>
    <n v="42.069860205187538"/>
    <n v="114.06986020518754"/>
    <n v="114.06986020518754"/>
  </r>
  <r>
    <n v="1"/>
    <s v="RSO1.1"/>
    <s v="EAKR"/>
    <s v="Kehittyneemmät alueet"/>
    <x v="7"/>
    <s v="Tehdyt patenttihakemukset"/>
    <s v="patenttihakemusta"/>
    <n v="18"/>
    <n v="15.48"/>
    <n v="0"/>
    <n v="0"/>
    <n v="0"/>
    <n v="8843150.0299999993"/>
    <n v="31807628"/>
    <n v="31807628"/>
    <n v="22964477.969999999"/>
    <n v="1"/>
    <n v="-14.48"/>
    <n v="-7.24"/>
    <n v="10.76"/>
    <n v="10.76"/>
  </r>
  <r>
    <n v="1"/>
    <s v="RSO1.1"/>
    <s v="EAKR"/>
    <s v="Siirtymäalueet"/>
    <x v="0"/>
    <s v="Verkostojen ja innovaatioekosysteemien kehittämät innovaatiot, tuotteet, palvelut ja prosessit"/>
    <s v="kpl"/>
    <n v="1945"/>
    <n v="1672.7"/>
    <n v="1728"/>
    <n v="448"/>
    <n v="0.23033419023136248"/>
    <n v="56651132.110000014"/>
    <n v="192236668"/>
    <n v="126453.41988839289"/>
    <n v="135585535.88999999"/>
    <n v="1520.2172323189602"/>
    <n v="-152.48276768103983"/>
    <n v="-76.241383840519916"/>
    <n v="1868.75861615948"/>
    <n v="1868.75861615948"/>
  </r>
  <r>
    <n v="1"/>
    <s v="RSO1.1"/>
    <s v="EAKR"/>
    <s v="Siirtymäalueet"/>
    <x v="1"/>
    <s v="TKI-infrastruktuuria käyttävät yritykset"/>
    <s v="kpl"/>
    <n v="121"/>
    <n v="104.06"/>
    <n v="1760"/>
    <n v="377"/>
    <n v="3.115702479338843"/>
    <n v="56651132.110000014"/>
    <n v="192236668"/>
    <n v="150268.25493368704"/>
    <n v="135585535.88999999"/>
    <n v="1279.2899477326964"/>
    <n v="1175.2299477326965"/>
    <n v="587.61497386634824"/>
    <n v="708.61497386634824"/>
    <n v="708.61497386634824"/>
  </r>
  <r>
    <n v="1"/>
    <s v="RSO1.1"/>
    <s v="EAKR"/>
    <s v="Siirtymäalueet"/>
    <x v="2"/>
    <s v="Tuettuihin yksiköihin luodut työpaikat"/>
    <s v="vuotuista kokoaikavastaavuutta"/>
    <n v="438"/>
    <n v="376.68"/>
    <n v="799"/>
    <n v="50.67"/>
    <n v="0.11568493150684932"/>
    <n v="56651132.110000014"/>
    <n v="192236668"/>
    <n v="1118040.894217486"/>
    <n v="135585535.88999999"/>
    <n v="171.94064098571812"/>
    <n v="-204.73935901428189"/>
    <n v="-102.36967950714094"/>
    <n v="335.63032049285903"/>
    <n v="335.63032049285903"/>
  </r>
  <r>
    <n v="1"/>
    <s v="RSO1.1"/>
    <s v="EAKR"/>
    <s v="Siirtymäalueet"/>
    <x v="3"/>
    <s v="Yksityiset investoinnit, jotka ovat saaneet julkista tukea (josta avustuksia, rahoitusvälineitä)"/>
    <s v="euroa"/>
    <n v="38143207"/>
    <n v="32803158.02"/>
    <n v="10467520"/>
    <n v="2179937.59"/>
    <n v="5.7151397626319149E-2"/>
    <n v="56651132.110000014"/>
    <n v="192236668"/>
    <n v="25.987501830270297"/>
    <n v="135585535.88999999"/>
    <n v="7397273.860932732"/>
    <n v="-25405884.159067266"/>
    <n v="-12702942.079533633"/>
    <n v="25440264.920466367"/>
    <n v="25440264.920466367"/>
  </r>
  <r>
    <n v="1"/>
    <s v="RSO1.1"/>
    <s v="EAKR"/>
    <s v="Siirtymäalueet"/>
    <x v="4"/>
    <s v="joista avustuksia"/>
    <s v="euroa"/>
    <m/>
    <n v="0"/>
    <m/>
    <n v="2179937.59"/>
    <e v="#DIV/0!"/>
    <n v="56651132.110000014"/>
    <n v="192236668"/>
    <n v="25.987501830270297"/>
    <n v="135585535.88999999"/>
    <n v="7397273.860932732"/>
    <n v="7397273.860932732"/>
    <n v="3698636.930466366"/>
    <n v="3698636.930466366"/>
    <n v="3698636.930466366"/>
  </r>
  <r>
    <n v="1"/>
    <s v="RSO1.1"/>
    <s v="EAKR"/>
    <s v="Siirtymäalueet"/>
    <x v="5"/>
    <s v="joista rahoitusvälineitä"/>
    <s v="euroa"/>
    <m/>
    <n v="0"/>
    <m/>
    <n v="0"/>
    <e v="#DIV/0!"/>
    <n v="56651132.110000014"/>
    <n v="192236668"/>
    <e v="#DIV/0!"/>
    <n v="135585535.88999999"/>
    <e v="#DIV/0!"/>
    <e v="#DIV/0!"/>
    <e v="#DIV/0!"/>
    <e v="#DIV/0!"/>
    <e v="#DIV/0!"/>
  </r>
  <r>
    <n v="1"/>
    <s v="RSO1.1"/>
    <s v="EAKR"/>
    <s v="Siirtymäalueet"/>
    <x v="6"/>
    <s v="Tuote- tai prosessi-innovaatioita toteuttavat pienet ja keskisuuret yritykset (pk-yritykset)"/>
    <s v="yritystä"/>
    <n v="436"/>
    <n v="374.96"/>
    <n v="587"/>
    <n v="229"/>
    <n v="0.52522935779816515"/>
    <n v="56651132.110000014"/>
    <n v="192236668"/>
    <n v="247384.8563755459"/>
    <n v="135585535.88999999"/>
    <n v="777.07532634161146"/>
    <n v="402.11532634161148"/>
    <n v="100.52883158540287"/>
    <n v="536.52883158540283"/>
    <n v="536.52883158540283"/>
  </r>
  <r>
    <n v="1"/>
    <s v="RSO1.1"/>
    <s v="EAKR"/>
    <s v="Siirtymäalueet"/>
    <x v="7"/>
    <s v="Tehdyt patenttihakemukset"/>
    <s v="patenttihakemusta"/>
    <n v="110"/>
    <n v="94.6"/>
    <n v="11"/>
    <n v="0"/>
    <n v="0"/>
    <n v="56651132.110000014"/>
    <n v="192236668"/>
    <n v="192236668"/>
    <n v="135585535.88999999"/>
    <n v="1"/>
    <n v="-93.6"/>
    <n v="-46.8"/>
    <n v="63.2"/>
    <n v="63.2"/>
  </r>
  <r>
    <n v="1"/>
    <s v="RSO1.1"/>
    <s v="EAKR"/>
    <s v="Syrjäisimmät tai pohjoisen harvaan asutut alueet"/>
    <x v="0"/>
    <s v="Verkostojen ja innovaatioekosysteemien kehittämät innovaatiot, tuotteet, palvelut ja prosessit"/>
    <s v="kpl"/>
    <n v="761"/>
    <n v="654.46"/>
    <n v="239"/>
    <n v="36"/>
    <n v="4.7306176084099871E-2"/>
    <n v="4814120.0699999994"/>
    <n v="103715822"/>
    <n v="133725.5575"/>
    <n v="98901701.930000007"/>
    <n v="775.58713486761872"/>
    <n v="121.12713486761868"/>
    <n v="60.563567433809339"/>
    <n v="821.56356743380934"/>
    <n v="821.56356743380934"/>
  </r>
  <r>
    <n v="1"/>
    <s v="RSO1.1"/>
    <s v="EAKR"/>
    <s v="Syrjäisimmät tai pohjoisen harvaan asutut alueet"/>
    <x v="1"/>
    <s v="TKI-infrastruktuuria käyttävät yritykset"/>
    <s v="kpl"/>
    <n v="24"/>
    <n v="20.64"/>
    <n v="234"/>
    <n v="27"/>
    <n v="1.125"/>
    <n v="4814120.0699999994"/>
    <n v="103715822"/>
    <n v="178300.74333333332"/>
    <n v="98901701.930000007"/>
    <n v="581.69035115071404"/>
    <n v="561.05035115071405"/>
    <n v="280.52517557535703"/>
    <n v="304.52517557535703"/>
    <n v="304.52517557535703"/>
  </r>
  <r>
    <n v="1"/>
    <s v="RSO1.1"/>
    <s v="EAKR"/>
    <s v="Syrjäisimmät tai pohjoisen harvaan asutut alueet"/>
    <x v="2"/>
    <s v="Tuettuihin yksiköihin luodut työpaikat"/>
    <s v="vuotuista kokoaikavastaavuutta"/>
    <n v="227"/>
    <n v="195.22"/>
    <n v="115"/>
    <n v="6.5"/>
    <n v="2.8634361233480177E-2"/>
    <n v="4814120.0699999994"/>
    <n v="103715822"/>
    <n v="740633.85692307679"/>
    <n v="98901701.930000007"/>
    <n v="140.0365660177645"/>
    <n v="-55.183433982235499"/>
    <n v="-27.59171699111775"/>
    <n v="199.40828300888225"/>
    <n v="199.40828300888225"/>
  </r>
  <r>
    <n v="1"/>
    <s v="RSO1.1"/>
    <s v="EAKR"/>
    <s v="Syrjäisimmät tai pohjoisen harvaan asutut alueet"/>
    <x v="3"/>
    <s v="Yksityiset investoinnit, jotka ovat saaneet julkista tukea (josta avustuksia, rahoitusvälineitä)"/>
    <s v="euroa"/>
    <n v="29813207"/>
    <n v="25639358.02"/>
    <n v="2345756"/>
    <n v="330555.68"/>
    <n v="1.1087558611188658E-2"/>
    <n v="4814120.0699999994"/>
    <n v="103715822"/>
    <n v="14.563719098700707"/>
    <n v="98901701.930000007"/>
    <n v="7121520.3545949291"/>
    <n v="-18517837.665405072"/>
    <n v="-9258918.8327025361"/>
    <n v="20554288.167297464"/>
    <n v="20554288.167297464"/>
  </r>
  <r>
    <n v="1"/>
    <s v="RSO1.1"/>
    <s v="EAKR"/>
    <s v="Syrjäisimmät tai pohjoisen harvaan asutut alueet"/>
    <x v="4"/>
    <s v="joista avustuksia"/>
    <s v="euroa"/>
    <m/>
    <n v="0"/>
    <m/>
    <n v="330555.68"/>
    <e v="#DIV/0!"/>
    <n v="4814120.0699999994"/>
    <n v="103715822"/>
    <n v="14.563719098700707"/>
    <n v="98901701.930000007"/>
    <n v="7121520.3545949291"/>
    <n v="7121520.3545949291"/>
    <n v="3560760.1772974646"/>
    <n v="3560760.1772974646"/>
    <n v="3560760.1772974646"/>
  </r>
  <r>
    <n v="1"/>
    <s v="RSO1.1"/>
    <s v="EAKR"/>
    <s v="Syrjäisimmät tai pohjoisen harvaan asutut alueet"/>
    <x v="5"/>
    <s v="joista rahoitusvälineitä"/>
    <s v="euroa"/>
    <m/>
    <n v="0"/>
    <m/>
    <n v="0"/>
    <e v="#DIV/0!"/>
    <n v="4814120.0699999994"/>
    <n v="103715822"/>
    <e v="#DIV/0!"/>
    <n v="98901701.930000007"/>
    <e v="#DIV/0!"/>
    <e v="#DIV/0!"/>
    <e v="#DIV/0!"/>
    <e v="#DIV/0!"/>
    <e v="#DIV/0!"/>
  </r>
  <r>
    <n v="1"/>
    <s v="RSO1.1"/>
    <s v="EAKR"/>
    <s v="Syrjäisimmät tai pohjoisen harvaan asutut alueet"/>
    <x v="6"/>
    <s v="Tuote- tai prosessi-innovaatioita toteuttavat pienet ja keskisuuret yritykset (pk-yritykset)"/>
    <s v="yritystä"/>
    <n v="239"/>
    <n v="205.54"/>
    <n v="133"/>
    <n v="18"/>
    <n v="7.5313807531380755E-2"/>
    <n v="4814120.0699999994"/>
    <n v="103715822"/>
    <n v="267451.11499999999"/>
    <n v="98901701.930000007"/>
    <n v="387.79356743380936"/>
    <n v="182.25356743380937"/>
    <n v="45.563391858452341"/>
    <n v="284.56339185845235"/>
    <n v="284.56339185845235"/>
  </r>
  <r>
    <n v="1"/>
    <s v="RSO1.1"/>
    <s v="EAKR"/>
    <s v="Syrjäisimmät tai pohjoisen harvaan asutut alueet"/>
    <x v="7"/>
    <s v="Tehdyt patenttihakemukset"/>
    <s v="patenttihakemusta"/>
    <n v="61"/>
    <n v="52.46"/>
    <n v="4"/>
    <n v="1"/>
    <n v="1.6393442622950821E-2"/>
    <n v="4814120.0699999994"/>
    <n v="103715822"/>
    <n v="4814120.0699999994"/>
    <n v="98901701.930000007"/>
    <n v="21.544087079656077"/>
    <n v="-30.915912920343924"/>
    <n v="-15.457956460171962"/>
    <n v="45.542043539828036"/>
    <n v="45.542043539828036"/>
  </r>
  <r>
    <n v="1"/>
    <s v="RSO1.2"/>
    <s v="EAKR"/>
    <s v="Kehittyneemmät alueet"/>
    <x v="0"/>
    <s v="Verkostojen ja innovaatioekosysteemien kehittämät innovaatiot, tuotteet, palvelut ja prosessit"/>
    <s v="kpl"/>
    <n v="167"/>
    <n v="143.62"/>
    <n v="136"/>
    <n v="28"/>
    <n v="0.16766467065868262"/>
    <n v="1491884.88"/>
    <n v="11226217"/>
    <n v="53281.602857142854"/>
    <n v="9734332.120000001"/>
    <n v="210.69593251725965"/>
    <n v="67.075932517259645"/>
    <n v="33.537966258629822"/>
    <n v="200.53796625862981"/>
    <n v="200.53796625862981"/>
  </r>
  <r>
    <n v="1"/>
    <s v="RSO1.2"/>
    <s v="EAKR"/>
    <s v="Kehittyneemmät alueet"/>
    <x v="2"/>
    <s v="Tuettuihin yksiköihin luodut työpaikat"/>
    <s v="vuotuista kokoaikavastaavuutta"/>
    <n v="132"/>
    <n v="113.52"/>
    <n v="31"/>
    <n v="1"/>
    <n v="7.575757575757576E-3"/>
    <n v="1491884.88"/>
    <n v="11226217"/>
    <n v="1491884.88"/>
    <n v="9734332.120000001"/>
    <n v="7.5248547327592732"/>
    <n v="-105.99514526724073"/>
    <n v="-52.997572633620365"/>
    <n v="79.002427366379635"/>
    <n v="79.002427366379635"/>
  </r>
  <r>
    <n v="1"/>
    <s v="RSO1.2"/>
    <s v="EAKR"/>
    <s v="Kehittyneemmät alueet"/>
    <x v="6"/>
    <s v="Tuote- tai prosessi-innovaatioita toteuttavat pienet ja keskisuuret yritykset (pk-yritykset)"/>
    <s v="yritystä"/>
    <n v="29"/>
    <n v="24.94"/>
    <n v="25"/>
    <n v="30"/>
    <n v="1.0344827586206897"/>
    <n v="1491884.88"/>
    <n v="11226217"/>
    <n v="49729.495999999999"/>
    <n v="9734332.120000001"/>
    <n v="225.74564198277818"/>
    <n v="200.80564198277818"/>
    <n v="50.201410495694546"/>
    <n v="79.201410495694546"/>
    <n v="79.201410495694546"/>
  </r>
  <r>
    <n v="1"/>
    <s v="RSO1.2"/>
    <s v="EAKR"/>
    <s v="Kehittyneemmät alueet"/>
    <x v="7"/>
    <s v="Tehdyt patenttihakemukset"/>
    <s v="patenttihakemusta"/>
    <n v="13"/>
    <n v="11.18"/>
    <n v="0"/>
    <n v="0"/>
    <n v="0"/>
    <n v="1491884.88"/>
    <n v="11226217"/>
    <n v="11226217"/>
    <n v="9734332.120000001"/>
    <n v="1"/>
    <n v="-10.18"/>
    <n v="-5.09"/>
    <n v="7.91"/>
    <n v="7.91"/>
  </r>
  <r>
    <n v="1"/>
    <s v="RSO1.2"/>
    <s v="EAKR"/>
    <s v="Siirtymäalueet"/>
    <x v="0"/>
    <s v="Verkostojen ja innovaatioekosysteemien kehittämät innovaatiot, tuotteet, palvelut ja prosessit"/>
    <s v="kpl"/>
    <n v="507"/>
    <n v="436.02"/>
    <n v="347"/>
    <n v="129"/>
    <n v="0.25443786982248523"/>
    <n v="16675353.470000003"/>
    <n v="68331381"/>
    <n v="129266.30596899227"/>
    <n v="51656027.530000001"/>
    <n v="528.60937339998702"/>
    <n v="92.589373399987039"/>
    <n v="46.29468669999352"/>
    <n v="553.29468669999346"/>
    <n v="553.29468669999346"/>
  </r>
  <r>
    <n v="1"/>
    <s v="RSO1.2"/>
    <s v="EAKR"/>
    <s v="Siirtymäalueet"/>
    <x v="2"/>
    <s v="Tuettuihin yksiköihin luodut työpaikat"/>
    <s v="vuotuista kokoaikavastaavuutta"/>
    <n v="804"/>
    <n v="691.43999999999994"/>
    <n v="497"/>
    <n v="70.3"/>
    <n v="8.7437810945273628E-2"/>
    <n v="16675353.470000003"/>
    <n v="68331381"/>
    <n v="237202.75206258896"/>
    <n v="51656027.530000001"/>
    <n v="288.07161976758977"/>
    <n v="-403.36838023241017"/>
    <n v="-201.68419011620509"/>
    <n v="602.31580988379494"/>
    <n v="602.31580988379494"/>
  </r>
  <r>
    <n v="1"/>
    <s v="RSO1.2"/>
    <s v="EAKR"/>
    <s v="Siirtymäalueet"/>
    <x v="6"/>
    <s v="Tuote- tai prosessi-innovaatioita toteuttavat pienet ja keskisuuret yritykset (pk-yritykset)"/>
    <s v="yritystä"/>
    <n v="174"/>
    <n v="149.63999999999999"/>
    <n v="239"/>
    <n v="156"/>
    <n v="0.89655172413793105"/>
    <n v="16675353.470000003"/>
    <n v="68331381"/>
    <n v="106893.29147435899"/>
    <n v="51656027.530000001"/>
    <n v="639.24854457672848"/>
    <n v="489.60854457672849"/>
    <n v="122.40213614418212"/>
    <n v="296.40213614418212"/>
    <n v="296.40213614418212"/>
  </r>
  <r>
    <n v="1"/>
    <s v="RSO1.2"/>
    <s v="EAKR"/>
    <s v="Siirtymäalueet"/>
    <x v="7"/>
    <s v="Tehdyt patenttihakemukset"/>
    <s v="patenttihakemusta"/>
    <n v="67"/>
    <n v="57.62"/>
    <n v="27"/>
    <n v="1"/>
    <n v="1.4925373134328358E-2"/>
    <n v="16675353.470000003"/>
    <n v="68331381"/>
    <n v="16675353.470000003"/>
    <n v="51656027.530000001"/>
    <n v="4.0977470806200538"/>
    <n v="-53.522252919379945"/>
    <n v="-26.761126459689972"/>
    <n v="40.238873540310024"/>
    <n v="40.238873540310024"/>
  </r>
  <r>
    <n v="1"/>
    <s v="RSO1.2"/>
    <s v="EAKR"/>
    <s v="Syrjäisimmät tai pohjoisen harvaan asutut alueet"/>
    <x v="0"/>
    <s v="Verkostojen ja innovaatioekosysteemien kehittämät innovaatiot, tuotteet, palvelut ja prosessit"/>
    <s v="kpl"/>
    <n v="209"/>
    <n v="179.74"/>
    <n v="74"/>
    <n v="23"/>
    <n v="0.11004784688995216"/>
    <n v="6407689.6700000018"/>
    <n v="36122441"/>
    <n v="278595.20304347837"/>
    <n v="29714751.329999998"/>
    <n v="129.65923535432384"/>
    <n v="-50.080764645676169"/>
    <n v="-25.040382322838084"/>
    <n v="183.95961767716193"/>
    <n v="183.95961767716193"/>
  </r>
  <r>
    <n v="1"/>
    <s v="RSO1.2"/>
    <s v="EAKR"/>
    <s v="Syrjäisimmät tai pohjoisen harvaan asutut alueet"/>
    <x v="2"/>
    <s v="Tuettuihin yksiköihin luodut työpaikat"/>
    <s v="vuotuista kokoaikavastaavuutta"/>
    <n v="515"/>
    <n v="442.9"/>
    <n v="190"/>
    <n v="61.3"/>
    <n v="0.11902912621359223"/>
    <n v="6407689.6700000018"/>
    <n v="36122441"/>
    <n v="104530.01092985322"/>
    <n v="29714751.329999998"/>
    <n v="345.57004900956747"/>
    <n v="-97.329950990432508"/>
    <n v="-48.664975495216254"/>
    <n v="466.33502450478375"/>
    <n v="466.33502450478375"/>
  </r>
  <r>
    <n v="1"/>
    <s v="RSO1.2"/>
    <s v="EAKR"/>
    <s v="Syrjäisimmät tai pohjoisen harvaan asutut alueet"/>
    <x v="6"/>
    <s v="Tuote- tai prosessi-innovaatioita toteuttavat pienet ja keskisuuret yritykset (pk-yritykset)"/>
    <s v="yritystä"/>
    <n v="95"/>
    <n v="81.7"/>
    <n v="82"/>
    <n v="43"/>
    <n v="0.45263157894736844"/>
    <n v="6407689.6700000018"/>
    <n v="36122441"/>
    <n v="149016.03883720934"/>
    <n v="29714751.329999998"/>
    <n v="242.40639653199676"/>
    <n v="160.70639653199675"/>
    <n v="40.176599132999186"/>
    <n v="135.17659913299917"/>
    <n v="135.17659913299917"/>
  </r>
  <r>
    <n v="1"/>
    <s v="RSO1.2"/>
    <s v="EAKR"/>
    <s v="Syrjäisimmät tai pohjoisen harvaan asutut alueet"/>
    <x v="7"/>
    <s v="Tehdyt patenttihakemukset"/>
    <s v="patenttihakemusta"/>
    <n v="60"/>
    <n v="51.6"/>
    <n v="8"/>
    <n v="1"/>
    <n v="1.6666666666666666E-2"/>
    <n v="6407689.6700000018"/>
    <n v="36122441"/>
    <n v="6407689.6700000018"/>
    <n v="29714751.329999998"/>
    <n v="5.6373580588836463"/>
    <n v="-45.962641941116352"/>
    <n v="-22.981320970558176"/>
    <n v="37.018679029441827"/>
    <n v="37.018679029441827"/>
  </r>
  <r>
    <n v="1"/>
    <s v="RSO1.3"/>
    <s v="EAKR"/>
    <s v="Kehittyneemmät alueet"/>
    <x v="8"/>
    <s v="Pk-yritykset, jotka aloittavat uuden liiketoiminnan"/>
    <s v="kpl"/>
    <n v="111"/>
    <n v="95.46"/>
    <n v="157"/>
    <n v="46"/>
    <n v="0.4144144144144144"/>
    <n v="6819777.7700000014"/>
    <n v="31807628"/>
    <n v="148256.03847826089"/>
    <n v="24987850.229999997"/>
    <n v="214.54524433865825"/>
    <n v="119.08524433865826"/>
    <n v="59.542622169329128"/>
    <n v="170.54262216932912"/>
    <n v="170.54262216932912"/>
  </r>
  <r>
    <n v="1"/>
    <s v="RSO1.3"/>
    <s v="EAKR"/>
    <s v="Kehittyneemmät alueet"/>
    <x v="9"/>
    <s v="Pk-yritykset, jotka aloittavat viennin tai laajentavat uudelle vientimarkkina-alueelle"/>
    <s v="kpl"/>
    <n v="126"/>
    <n v="108.36"/>
    <n v="122"/>
    <n v="38"/>
    <n v="0.30158730158730157"/>
    <n v="6819777.7700000014"/>
    <n v="31807628"/>
    <n v="179467.83605263161"/>
    <n v="24987850.229999997"/>
    <n v="177.23302793193506"/>
    <n v="68.873027931935056"/>
    <n v="34.436513965967528"/>
    <n v="160.43651396596752"/>
    <n v="160.43651396596752"/>
  </r>
  <r>
    <n v="1"/>
    <s v="RSO1.3"/>
    <s v="EAKR"/>
    <s v="Kehittyneemmät alueet"/>
    <x v="2"/>
    <s v="Tuettuihin yksiköihin luodut työpaikat"/>
    <s v="vuotuista kokoaikavastaavuutta"/>
    <n v="1300"/>
    <n v="1118"/>
    <n v="735"/>
    <n v="123.15"/>
    <n v="9.473076923076923E-2"/>
    <n v="6819777.7700000014"/>
    <n v="31807628"/>
    <n v="55377.813804303703"/>
    <n v="24987850.229999997"/>
    <n v="574.37493131099484"/>
    <n v="-543.62506868900516"/>
    <n v="-271.81253434450258"/>
    <n v="1028.1874656554974"/>
    <n v="1028.1874656554974"/>
  </r>
  <r>
    <n v="1"/>
    <s v="RSO1.3"/>
    <s v="EAKR"/>
    <s v="Kehittyneemmät alueet"/>
    <x v="6"/>
    <s v="Tuote- tai prosessi-innovaatioita toteuttavat pienet ja keskisuuret yritykset (pk-yritykset)"/>
    <s v="yritystä"/>
    <n v="102"/>
    <n v="87.72"/>
    <n v="155"/>
    <n v="72"/>
    <n v="0.70588235294117652"/>
    <n v="6819777.7700000014"/>
    <n v="31807628"/>
    <n v="94719.135694444471"/>
    <n v="24987850.229999997"/>
    <n v="335.8099476605085"/>
    <n v="248.0899476605085"/>
    <n v="62.022486915127125"/>
    <n v="149.74248691512713"/>
    <n v="149.74248691512713"/>
  </r>
  <r>
    <n v="1"/>
    <s v="RSO1.3"/>
    <s v="EAKR"/>
    <s v="Kehittyneemmät alueet"/>
    <x v="7"/>
    <s v="Tehdyt patenttihakemukset"/>
    <s v="patenttihakemusta"/>
    <n v="24"/>
    <n v="20.64"/>
    <n v="39"/>
    <n v="21"/>
    <n v="0.875"/>
    <n v="6819777.7700000014"/>
    <n v="31807628"/>
    <n v="324751.32238095242"/>
    <n v="24987850.229999997"/>
    <n v="97.944568067648333"/>
    <n v="77.304568067648333"/>
    <n v="38.652284033824166"/>
    <n v="59.292284033824167"/>
    <n v="59.292284033824167"/>
  </r>
  <r>
    <n v="1"/>
    <s v="RSO1.3"/>
    <s v="EAKR"/>
    <s v="Kehittyneemmät alueet"/>
    <x v="10"/>
    <s v="Yritykset, joilla on suurempi liikevaihto"/>
    <s v="yritystä"/>
    <n v="255"/>
    <n v="219.29999999999998"/>
    <n v="103"/>
    <s v="Ei saatavissa"/>
    <e v="#VALUE!"/>
    <n v="6819777.7700000014"/>
    <n v="31807628"/>
    <e v="#VALUE!"/>
    <n v="24987850.229999997"/>
    <e v="#VALUE!"/>
    <e v="#VALUE!"/>
    <e v="#VALUE!"/>
    <e v="#VALUE!"/>
    <n v="219"/>
  </r>
  <r>
    <n v="1"/>
    <s v="RSO1.3"/>
    <s v="EAKR"/>
    <s v="Siirtymäalueet"/>
    <x v="8"/>
    <s v="Pk-yritykset, jotka aloittavat uuden liiketoiminnan"/>
    <s v="kpl"/>
    <n v="543"/>
    <n v="466.98"/>
    <n v="1559"/>
    <n v="263"/>
    <n v="0.48434622467771637"/>
    <n v="54227823.049999982"/>
    <n v="192236668"/>
    <n v="206189.44125475278"/>
    <n v="138008844.95000002"/>
    <n v="932.33032123350222"/>
    <n v="465.3503212335022"/>
    <n v="232.6751606167511"/>
    <n v="699.65516061675112"/>
    <n v="699.65516061675112"/>
  </r>
  <r>
    <n v="1"/>
    <s v="RSO1.3"/>
    <s v="EAKR"/>
    <s v="Siirtymäalueet"/>
    <x v="9"/>
    <s v="Pk-yritykset, jotka aloittavat viennin tai laajentavat uudelle vientimarkkina-alueelle"/>
    <s v="kpl"/>
    <n v="304"/>
    <n v="261.44"/>
    <n v="736"/>
    <n v="207"/>
    <n v="0.68092105263157898"/>
    <n v="54227823.049999982"/>
    <n v="192236668"/>
    <n v="261970.15966183567"/>
    <n v="138008844.95000002"/>
    <n v="733.81131747275651"/>
    <n v="472.37131747275652"/>
    <n v="236.18565873637826"/>
    <n v="497.62565873637823"/>
    <n v="497.62565873637823"/>
  </r>
  <r>
    <n v="1"/>
    <s v="RSO1.3"/>
    <s v="EAKR"/>
    <s v="Siirtymäalueet"/>
    <x v="2"/>
    <s v="Tuettuihin yksiköihin luodut työpaikat"/>
    <s v="vuotuista kokoaikavastaavuutta"/>
    <n v="6343"/>
    <n v="5454.98"/>
    <n v="3500"/>
    <n v="788.35"/>
    <n v="0.12428661516632508"/>
    <n v="54227823.049999982"/>
    <n v="192236668"/>
    <n v="68786.481955983996"/>
    <n v="138008844.95000002"/>
    <n v="2794.6867252639981"/>
    <n v="-2660.2932747360014"/>
    <n v="-1330.1466373680007"/>
    <n v="4124.8333626319991"/>
    <n v="4124.8333626319991"/>
  </r>
  <r>
    <n v="1"/>
    <s v="RSO1.3"/>
    <s v="EAKR"/>
    <s v="Siirtymäalueet"/>
    <x v="6"/>
    <s v="Tuote- tai prosessi-innovaatioita toteuttavat pienet ja keskisuuret yritykset (pk-yritykset)"/>
    <s v="yritystä"/>
    <n v="619"/>
    <n v="532.34"/>
    <n v="896"/>
    <n v="426"/>
    <n v="0.68820678513731826"/>
    <n v="54227823.049999982"/>
    <n v="192236668"/>
    <n v="127295.35927230043"/>
    <n v="138008844.95000002"/>
    <n v="1510.1624214656729"/>
    <n v="977.82242146567285"/>
    <n v="244.45560536641821"/>
    <n v="776.79560536641827"/>
    <n v="776.79560536641827"/>
  </r>
  <r>
    <n v="1"/>
    <s v="RSO1.3"/>
    <s v="EAKR"/>
    <s v="Siirtymäalueet"/>
    <x v="7"/>
    <s v="Tehdyt patenttihakemukset"/>
    <s v="patenttihakemusta"/>
    <n v="149"/>
    <n v="128.13999999999999"/>
    <n v="190"/>
    <n v="44"/>
    <n v="0.29530201342281881"/>
    <n v="54227823.049999982"/>
    <n v="192236668"/>
    <n v="1232450.523863636"/>
    <n v="138008844.95000002"/>
    <n v="155.97921724058591"/>
    <n v="27.839217240585924"/>
    <n v="13.919608620292962"/>
    <n v="142.05960862029295"/>
    <n v="142.05960862029295"/>
  </r>
  <r>
    <n v="1"/>
    <s v="RSO1.3"/>
    <s v="EAKR"/>
    <s v="Siirtymäalueet"/>
    <x v="10"/>
    <s v="Yritykset, joilla on suurempi liikevaihto"/>
    <s v="yritystä"/>
    <n v="1551"/>
    <n v="1333.86"/>
    <n v="426"/>
    <s v="Ei saatavissa"/>
    <e v="#VALUE!"/>
    <n v="54227823.049999982"/>
    <n v="192236668"/>
    <e v="#VALUE!"/>
    <n v="138008844.95000002"/>
    <e v="#VALUE!"/>
    <e v="#VALUE!"/>
    <e v="#VALUE!"/>
    <e v="#VALUE!"/>
    <n v="1334"/>
  </r>
  <r>
    <n v="1"/>
    <s v="RSO1.3"/>
    <s v="EAKR"/>
    <s v="Syrjäisimmät tai pohjoisen harvaan asutut alueet"/>
    <x v="8"/>
    <s v="Pk-yritykset, jotka aloittavat uuden liiketoiminnan"/>
    <s v="kpl"/>
    <n v="194"/>
    <n v="166.84"/>
    <n v="331"/>
    <n v="76"/>
    <n v="0.39175257731958762"/>
    <n v="46753270.420000009"/>
    <n v="103715822"/>
    <n v="615174.61078947375"/>
    <n v="56962551.579999991"/>
    <n v="168.59574530700817"/>
    <n v="1.7557453070081692"/>
    <n v="0.87787265350408461"/>
    <n v="167.71787265350409"/>
    <n v="167.71787265350409"/>
  </r>
  <r>
    <n v="1"/>
    <s v="RSO1.3"/>
    <s v="EAKR"/>
    <s v="Syrjäisimmät tai pohjoisen harvaan asutut alueet"/>
    <x v="9"/>
    <s v="Pk-yritykset, jotka aloittavat viennin tai laajentavat uudelle vientimarkkina-alueelle"/>
    <s v="kpl"/>
    <n v="253"/>
    <n v="217.57999999999998"/>
    <n v="196"/>
    <n v="54"/>
    <n v="0.2134387351778656"/>
    <n v="46753270.420000009"/>
    <n v="103715822"/>
    <n v="865801.30407407426"/>
    <n v="56962551.579999991"/>
    <n v="119.79171377076895"/>
    <n v="-97.788286229231034"/>
    <n v="-48.894143114615517"/>
    <n v="168.68585688538445"/>
    <n v="168.68585688538445"/>
  </r>
  <r>
    <n v="1"/>
    <s v="RSO1.3"/>
    <s v="EAKR"/>
    <s v="Syrjäisimmät tai pohjoisen harvaan asutut alueet"/>
    <x v="2"/>
    <s v="Tuettuihin yksiköihin luodut työpaikat"/>
    <s v="vuotuista kokoaikavastaavuutta"/>
    <n v="3128"/>
    <n v="2690.08"/>
    <n v="1061"/>
    <n v="239.25"/>
    <n v="7.648657289002557E-2"/>
    <n v="46753270.420000009"/>
    <n v="103715822"/>
    <n v="195415.9683176594"/>
    <n v="56962551.579999991"/>
    <n v="530.74384295660138"/>
    <n v="-2159.3361570433985"/>
    <n v="-1079.6680785216993"/>
    <n v="1610.4119214783007"/>
    <n v="1610.4119214783007"/>
  </r>
  <r>
    <n v="1"/>
    <s v="RSO1.3"/>
    <s v="EAKR"/>
    <s v="Syrjäisimmät tai pohjoisen harvaan asutut alueet"/>
    <x v="6"/>
    <s v="Tuote- tai prosessi-innovaatioita toteuttavat pienet ja keskisuuret yritykset (pk-yritykset)"/>
    <s v="yritystä"/>
    <n v="311"/>
    <n v="267.45999999999998"/>
    <n v="266"/>
    <n v="109"/>
    <n v="0.35048231511254019"/>
    <n v="46753270.420000009"/>
    <n v="103715822"/>
    <n v="428929.08642201842"/>
    <n v="56962551.579999991"/>
    <n v="241.80179261136698"/>
    <n v="-25.658207388633002"/>
    <n v="-6.4145518471582506"/>
    <n v="261.04544815284174"/>
    <n v="261.04544815284174"/>
  </r>
  <r>
    <n v="1"/>
    <s v="RSO1.3"/>
    <s v="EAKR"/>
    <s v="Syrjäisimmät tai pohjoisen harvaan asutut alueet"/>
    <x v="7"/>
    <s v="Tehdyt patenttihakemukset"/>
    <s v="patenttihakemusta"/>
    <n v="73"/>
    <n v="62.78"/>
    <n v="28"/>
    <n v="11"/>
    <n v="0.15068493150684931"/>
    <n v="46753270.420000009"/>
    <n v="103715822"/>
    <n v="4250297.3109090915"/>
    <n v="56962551.579999991"/>
    <n v="24.402015768119604"/>
    <n v="-38.377984231880397"/>
    <n v="-19.188992115940199"/>
    <n v="43.591007884059806"/>
    <n v="43.591007884059806"/>
  </r>
  <r>
    <n v="1"/>
    <s v="RSO1.3"/>
    <s v="EAKR"/>
    <s v="Syrjäisimmät tai pohjoisen harvaan asutut alueet"/>
    <x v="10"/>
    <s v="Yritykset, joilla on suurempi liikevaihto"/>
    <s v="yritystä"/>
    <n v="606"/>
    <n v="521.16"/>
    <n v="123"/>
    <s v="Ei saatavissa"/>
    <e v="#VALUE!"/>
    <n v="46753270.420000009"/>
    <n v="103715822"/>
    <e v="#VALUE!"/>
    <n v="56962551.579999991"/>
    <e v="#VALUE!"/>
    <e v="#VALUE!"/>
    <e v="#VALUE!"/>
    <e v="#VALUE!"/>
    <n v="521"/>
  </r>
  <r>
    <n v="2"/>
    <s v="RSO2.1"/>
    <s v="EAKR"/>
    <s v="Kehittyneemmät alueet"/>
    <x v="0"/>
    <s v="Verkostojen ja innovaatioekosysteemien kehittämät innovaatiot, tuotteet, palvelut ja prosessit"/>
    <s v="kpl"/>
    <n v="167"/>
    <n v="143.62"/>
    <n v="53"/>
    <n v="6"/>
    <n v="3.5928143712574849E-2"/>
    <n v="2325084.44"/>
    <n v="13762037"/>
    <n v="387514.0733333333"/>
    <n v="11436952.560000001"/>
    <n v="35.513644399082558"/>
    <n v="-108.10635560091745"/>
    <n v="-54.053177800458727"/>
    <n v="89.566822199541278"/>
    <n v="89.566822199541278"/>
  </r>
  <r>
    <n v="2"/>
    <s v="RSO2.1"/>
    <s v="EAKR"/>
    <s v="Kehittyneemmät alueet"/>
    <x v="9"/>
    <s v="Pk-yritykset, jotka aloittavat viennin tai laajentavat uudelle vientimarkkina-alueelle"/>
    <s v="kpl"/>
    <n v="15"/>
    <n v="12.9"/>
    <n v="7"/>
    <n v="1"/>
    <n v="6.6666666666666666E-2"/>
    <n v="2325084.44"/>
    <n v="13762037"/>
    <n v="2325084.44"/>
    <n v="11436952.560000001"/>
    <n v="5.9189407331804258"/>
    <n v="-6.9810592668195746"/>
    <n v="-3.4905296334097873"/>
    <n v="9.4094703665902131"/>
    <n v="9.4094703665902131"/>
  </r>
  <r>
    <n v="2"/>
    <s v="RSO2.1"/>
    <s v="EAKR"/>
    <s v="Kehittyneemmät alueet"/>
    <x v="11"/>
    <s v="Yrityksissä säästetty energia"/>
    <s v="kWh/v"/>
    <n v="8534925"/>
    <n v="7340035.5"/>
    <n v="499261.1"/>
    <n v="0"/>
    <n v="0"/>
    <n v="2325084.44"/>
    <n v="13762037"/>
    <n v="13762037"/>
    <n v="11436952.560000001"/>
    <n v="1"/>
    <n v="-7340034.5"/>
    <n v="-5505025.875"/>
    <n v="1835009.625"/>
    <n v="1835010"/>
  </r>
  <r>
    <n v="2"/>
    <s v="RSO2.1"/>
    <s v="EAKR"/>
    <s v="Kehittyneemmät alueet"/>
    <x v="12"/>
    <s v="Päästövähennyksiä edistävät uudet ratkaisut"/>
    <s v="kpl"/>
    <n v="50"/>
    <n v="43"/>
    <n v="121"/>
    <n v="23"/>
    <n v="0.46"/>
    <n v="2325084.44"/>
    <n v="13762037"/>
    <n v="101090.62782608696"/>
    <n v="11436952.560000001"/>
    <n v="136.13563686314978"/>
    <n v="93.135636863149784"/>
    <n v="46.567818431574892"/>
    <n v="89.567818431574892"/>
    <n v="89.567818431574892"/>
  </r>
  <r>
    <n v="2"/>
    <s v="RSO2.1"/>
    <s v="EAKR"/>
    <s v="Kehittyneemmät alueet"/>
    <x v="13"/>
    <s v="Päästövähennyksiä, energiatehokkuutta tai uusiutuvaa energiaa edistävät demonstraatiot"/>
    <s v="kpl"/>
    <n v="99"/>
    <n v="85.14"/>
    <n v="79"/>
    <n v="16"/>
    <n v="0.16161616161616163"/>
    <n v="2325084.44"/>
    <n v="13762037"/>
    <n v="145317.7775"/>
    <n v="11436952.560000001"/>
    <n v="94.703051730886813"/>
    <n v="9.5630517308868122"/>
    <n v="4.7815258654434061"/>
    <n v="89.921525865443414"/>
    <n v="89.921525865443414"/>
  </r>
  <r>
    <n v="2"/>
    <s v="RSO2.1"/>
    <s v="EAKR"/>
    <s v="Kehittyneemmät alueet"/>
    <x v="14"/>
    <s v="Pk-yritykset, jotka aloittavat energiatehokkuuteen tai uusiutuvan energian ratkaisuihin perustuvaa uutta liiketoimintaa"/>
    <s v="kpl"/>
    <n v="31"/>
    <n v="26.66"/>
    <n v="37"/>
    <n v="6"/>
    <n v="0.19354838709677419"/>
    <n v="2325084.44"/>
    <n v="13762037"/>
    <n v="387514.0733333333"/>
    <n v="11436952.560000001"/>
    <n v="35.513644399082558"/>
    <n v="8.8536443990825582"/>
    <n v="4.4268221995412791"/>
    <n v="31.086822199541281"/>
    <n v="31.086822199541281"/>
  </r>
  <r>
    <n v="2"/>
    <s v="RSO2.1"/>
    <s v="EAKR"/>
    <s v="Kehittyneemmät alueet"/>
    <x v="2"/>
    <s v="Tuettuihin yksiköihin luodut työpaikat"/>
    <s v="vuotuista kokoaikavastaavuutta"/>
    <n v="105"/>
    <n v="90.3"/>
    <n v="46"/>
    <n v="4"/>
    <n v="3.8095238095238099E-2"/>
    <n v="2325084.44"/>
    <n v="13762037"/>
    <n v="581271.11"/>
    <n v="11436952.560000001"/>
    <n v="23.675762932721703"/>
    <n v="-66.624237067278301"/>
    <n v="-33.312118533639151"/>
    <n v="56.987881466360847"/>
    <n v="56.987881466360847"/>
  </r>
  <r>
    <n v="2"/>
    <s v="RSO2.1"/>
    <s v="EAKR"/>
    <s v="Kehittyneemmät alueet"/>
    <x v="6"/>
    <s v="Tuote- tai prosessi-innovaatioita toteuttavat pienet ja keskisuuret yritykset (pk-yritykset)"/>
    <s v="yritystä"/>
    <n v="44"/>
    <n v="37.839999999999996"/>
    <n v="37"/>
    <n v="14"/>
    <n v="0.31818181818181818"/>
    <n v="2325084.44"/>
    <n v="13762037"/>
    <n v="166077.46"/>
    <n v="11436952.560000001"/>
    <n v="82.865170264525972"/>
    <n v="45.025170264525975"/>
    <n v="11.256292566131494"/>
    <n v="49.096292566131488"/>
    <n v="49.096292566131488"/>
  </r>
  <r>
    <n v="2"/>
    <s v="RSO2.1"/>
    <s v="EAKR"/>
    <s v="Kehittyneemmät alueet"/>
    <x v="7"/>
    <s v="Tehdyt patenttihakemukset"/>
    <s v="patenttihakemusta"/>
    <n v="9"/>
    <n v="7.74"/>
    <n v="0"/>
    <n v="0"/>
    <n v="0"/>
    <n v="2325084.44"/>
    <n v="13762037"/>
    <n v="13762037"/>
    <n v="11436952.560000001"/>
    <n v="1"/>
    <n v="-6.74"/>
    <n v="-3.37"/>
    <n v="4.37"/>
    <n v="4.37"/>
  </r>
  <r>
    <n v="2"/>
    <s v="RSO2.1"/>
    <s v="EAKR"/>
    <s v="Kehittyneemmät alueet"/>
    <x v="10"/>
    <s v="Yritykset, joilla on suurempi liikevaihto"/>
    <s v="yritystä"/>
    <n v="25"/>
    <n v="21.5"/>
    <n v="5"/>
    <s v="Ei saatavissa"/>
    <e v="#VALUE!"/>
    <n v="2325084.44"/>
    <n v="13762037"/>
    <e v="#VALUE!"/>
    <n v="11436952.560000001"/>
    <e v="#VALUE!"/>
    <e v="#VALUE!"/>
    <e v="#VALUE!"/>
    <e v="#VALUE!"/>
    <n v="22"/>
  </r>
  <r>
    <n v="2"/>
    <s v="RSO2.1"/>
    <s v="EAKR"/>
    <s v="Kehittyneemmät alueet"/>
    <x v="15"/>
    <s v="Arvioidut kasvihuonekaasupäästöt"/>
    <s v="hiillidioksidiekvivalenttitonnia/vuosi"/>
    <n v="22300"/>
    <n v="19178"/>
    <n v="186.87"/>
    <n v="0"/>
    <n v="0"/>
    <n v="2325084.44"/>
    <n v="13762037"/>
    <n v="13762037"/>
    <n v="11436952.560000001"/>
    <n v="1"/>
    <n v="-19177"/>
    <n v="-14382.75"/>
    <n v="4795.25"/>
    <n v="4795"/>
  </r>
  <r>
    <n v="2"/>
    <s v="RSO2.1"/>
    <s v="EAKR"/>
    <s v="Siirtymäalueet"/>
    <x v="0"/>
    <s v="Verkostojen ja innovaatioekosysteemien kehittämät innovaatiot, tuotteet, palvelut ja prosessit"/>
    <s v="kpl"/>
    <n v="507"/>
    <n v="436.02"/>
    <n v="226"/>
    <n v="54"/>
    <n v="0.10650887573964497"/>
    <n v="20538234.629999999"/>
    <n v="83676932"/>
    <n v="380337.67833333329"/>
    <n v="63138697.370000005"/>
    <n v="220.00694847451942"/>
    <n v="-216.01305152548056"/>
    <n v="-108.00652576274028"/>
    <n v="328.01347423725969"/>
    <n v="328.01347423725969"/>
  </r>
  <r>
    <n v="2"/>
    <s v="RSO2.1"/>
    <s v="EAKR"/>
    <s v="Siirtymäalueet"/>
    <x v="9"/>
    <s v="Pk-yritykset, jotka aloittavat viennin tai laajentavat uudelle vientimarkkina-alueelle"/>
    <s v="kpl"/>
    <n v="93"/>
    <n v="79.98"/>
    <n v="86"/>
    <n v="11"/>
    <n v="0.11827956989247312"/>
    <n v="20538234.629999999"/>
    <n v="83676932"/>
    <n v="1867112.239090909"/>
    <n v="63138697.370000005"/>
    <n v="44.81623024480951"/>
    <n v="-35.163769755190494"/>
    <n v="-17.581884877595247"/>
    <n v="62.398115122404761"/>
    <n v="62.398115122404761"/>
  </r>
  <r>
    <n v="2"/>
    <s v="RSO2.1"/>
    <s v="EAKR"/>
    <s v="Siirtymäalueet"/>
    <x v="11"/>
    <s v="Yrityksissä säästetty energia"/>
    <s v="kWh/v"/>
    <n v="50261225"/>
    <n v="43224653.5"/>
    <s v="75407423.8"/>
    <n v="161354.79999999999"/>
    <n v="3.2103236640173413E-3"/>
    <n v="20538234.629999999"/>
    <n v="83676932"/>
    <n v="127.28617078636644"/>
    <n v="63138697.370000005"/>
    <n v="657392.16980956262"/>
    <n v="-42567261.330190435"/>
    <n v="-31925445.997642826"/>
    <n v="11299207.502357174"/>
    <n v="11299208"/>
  </r>
  <r>
    <n v="2"/>
    <s v="RSO2.1"/>
    <s v="EAKR"/>
    <s v="Siirtymäalueet"/>
    <x v="12"/>
    <s v="Päästövähennyksiä edistävät uudet ratkaisut"/>
    <s v="kpl"/>
    <n v="300"/>
    <n v="258"/>
    <n v="68"/>
    <n v="127"/>
    <n v="0.42333333333333334"/>
    <n v="20538234.629999999"/>
    <n v="83676932"/>
    <n v="161718.38291338581"/>
    <n v="63138697.370000005"/>
    <n v="517.42374919007341"/>
    <n v="259.42374919007341"/>
    <n v="129.7118745950367"/>
    <n v="387.7118745950367"/>
    <n v="387.7118745950367"/>
  </r>
  <r>
    <n v="2"/>
    <s v="RSO2.1"/>
    <s v="EAKR"/>
    <s v="Siirtymäalueet"/>
    <x v="13"/>
    <s v="Päästövähennyksiä, energiatehokkuutta tai uusiutuvaa energiaa edistävät demonstraatiot"/>
    <s v="kpl"/>
    <n v="457"/>
    <n v="393.02"/>
    <n v="463"/>
    <n v="82"/>
    <n v="0.17943107221006566"/>
    <n v="20538234.629999999"/>
    <n v="83676932"/>
    <n v="250466.27597560975"/>
    <n v="63138697.370000005"/>
    <n v="334.08462546130727"/>
    <n v="-58.935374538692713"/>
    <n v="-29.467687269346357"/>
    <n v="363.55231273065363"/>
    <n v="363.55231273065363"/>
  </r>
  <r>
    <n v="2"/>
    <s v="RSO2.1"/>
    <s v="EAKR"/>
    <s v="Siirtymäalueet"/>
    <x v="14"/>
    <s v="Pk-yritykset, jotka aloittavat energiatehokkuuteen tai uusiutuvan energian ratkaisuihin perustuvaa uutta liiketoimintaa"/>
    <s v="kpl"/>
    <n v="188"/>
    <n v="161.68"/>
    <n v="201"/>
    <n v="35"/>
    <n v="0.18617021276595744"/>
    <n v="20538234.629999999"/>
    <n v="83676932"/>
    <n v="586806.70371428563"/>
    <n v="63138697.370000005"/>
    <n v="142.59709623348482"/>
    <n v="-19.082903766515187"/>
    <n v="-9.5414518832575936"/>
    <n v="152.13854811674241"/>
    <n v="152.13854811674241"/>
  </r>
  <r>
    <n v="2"/>
    <s v="RSO2.1"/>
    <s v="EAKR"/>
    <s v="Siirtymäalueet"/>
    <x v="2"/>
    <s v="Tuettuihin yksiköihin luodut työpaikat"/>
    <s v="vuotuista kokoaikavastaavuutta"/>
    <n v="639"/>
    <n v="549.54"/>
    <n v="599"/>
    <n v="76.5"/>
    <n v="0.11971830985915492"/>
    <n v="20538234.629999999"/>
    <n v="83676932"/>
    <n v="268473.65529411763"/>
    <n v="63138697.370000005"/>
    <n v="311.67651033890252"/>
    <n v="-237.86348966109745"/>
    <n v="-118.93174483054872"/>
    <n v="430.60825516945124"/>
    <n v="430.60825516945124"/>
  </r>
  <r>
    <n v="2"/>
    <s v="RSO2.1"/>
    <s v="EAKR"/>
    <s v="Siirtymäalueet"/>
    <x v="6"/>
    <s v="Tuote- tai prosessi-innovaatioita toteuttavat pienet ja keskisuuret yritykset (pk-yritykset)"/>
    <s v="yritystä"/>
    <n v="268"/>
    <n v="230.48"/>
    <n v="260"/>
    <n v="70"/>
    <n v="0.26119402985074625"/>
    <n v="20538234.629999999"/>
    <n v="83676932"/>
    <n v="293403.35185714281"/>
    <n v="63138697.370000005"/>
    <n v="285.19419246696964"/>
    <n v="54.714192466969649"/>
    <n v="13.678548116742412"/>
    <n v="244.15854811674239"/>
    <n v="244.15854811674239"/>
  </r>
  <r>
    <n v="2"/>
    <s v="RSO2.1"/>
    <s v="EAKR"/>
    <s v="Siirtymäalueet"/>
    <x v="7"/>
    <s v="Tehdyt patenttihakemukset"/>
    <s v="patenttihakemusta"/>
    <n v="53"/>
    <n v="45.58"/>
    <n v="33"/>
    <n v="2"/>
    <n v="3.7735849056603772E-2"/>
    <n v="20538234.629999999"/>
    <n v="83676932"/>
    <n v="10269117.314999999"/>
    <n v="63138697.370000005"/>
    <n v="8.148405499056274"/>
    <n v="-37.431594500943724"/>
    <n v="-18.715797250471862"/>
    <n v="26.864202749528136"/>
    <n v="26.864202749528136"/>
  </r>
  <r>
    <n v="2"/>
    <s v="RSO2.1"/>
    <s v="EAKR"/>
    <s v="Siirtymäalueet"/>
    <x v="10"/>
    <s v="Yritykset, joilla on suurempi liikevaihto"/>
    <s v="yritystä"/>
    <n v="151"/>
    <n v="129.85999999999999"/>
    <n v="72"/>
    <s v="Ei saatavissa"/>
    <e v="#VALUE!"/>
    <n v="20538234.629999999"/>
    <n v="83676932"/>
    <e v="#VALUE!"/>
    <n v="63138697.370000005"/>
    <e v="#VALUE!"/>
    <e v="#VALUE!"/>
    <e v="#VALUE!"/>
    <e v="#VALUE!"/>
    <n v="130"/>
  </r>
  <r>
    <n v="2"/>
    <s v="RSO2.1"/>
    <s v="EAKR"/>
    <s v="Siirtymäalueet"/>
    <x v="15"/>
    <s v="Arvioidut kasvihuonekaasupäästöt"/>
    <s v="hiillidioksidiekvivalenttitonnia/vuosi"/>
    <n v="131200"/>
    <n v="112832"/>
    <n v="4525.12"/>
    <n v="5733.7720999999992"/>
    <n v="4.3702531249999996E-2"/>
    <n v="20538234.629999999"/>
    <n v="83676932"/>
    <n v="3581.9761008638625"/>
    <n v="63138697.370000005"/>
    <n v="23360.550054987718"/>
    <n v="-89471.449945012282"/>
    <n v="-67103.587458759212"/>
    <n v="45728.412541240788"/>
    <n v="45728"/>
  </r>
  <r>
    <n v="2"/>
    <s v="RSO2.1"/>
    <s v="EAKR"/>
    <s v="Syrjäisimmät tai pohjoisen harvaan asutut alueet"/>
    <x v="0"/>
    <s v="Verkostojen ja innovaatioekosysteemien kehittämät innovaatiot, tuotteet, palvelut ja prosessit"/>
    <s v="kpl"/>
    <n v="209"/>
    <n v="179.74"/>
    <n v="46"/>
    <n v="13"/>
    <n v="6.2200956937799042E-2"/>
    <n v="7472517.8299999991"/>
    <n v="61031817"/>
    <n v="574809.06384615379"/>
    <n v="53559299.170000002"/>
    <n v="106.17754805678398"/>
    <n v="-73.562451943216033"/>
    <n v="-36.781225971608016"/>
    <n v="142.95877402839199"/>
    <n v="142.95877402839199"/>
  </r>
  <r>
    <n v="2"/>
    <s v="RSO2.1"/>
    <s v="EAKR"/>
    <s v="Syrjäisimmät tai pohjoisen harvaan asutut alueet"/>
    <x v="9"/>
    <s v="Pk-yritykset, jotka aloittavat viennin tai laajentavat uudelle vientimarkkina-alueelle"/>
    <s v="kpl"/>
    <n v="44"/>
    <n v="37.839999999999996"/>
    <n v="21"/>
    <n v="6"/>
    <n v="0.13636363636363635"/>
    <n v="7472517.8299999991"/>
    <n v="61031817"/>
    <n v="1245419.6383333332"/>
    <n v="53559299.170000002"/>
    <n v="49.005022180054141"/>
    <n v="11.165022180054144"/>
    <n v="5.5825110900270722"/>
    <n v="43.422511090027072"/>
    <n v="43.422511090027072"/>
  </r>
  <r>
    <n v="2"/>
    <s v="RSO2.1"/>
    <s v="EAKR"/>
    <s v="Syrjäisimmät tai pohjoisen harvaan asutut alueet"/>
    <x v="11"/>
    <s v="Yrityksissä säästetty energia"/>
    <s v="kWh/v"/>
    <n v="36036350"/>
    <n v="30991261"/>
    <n v="1665800.7"/>
    <n v="132651.4"/>
    <n v="3.6810442789017199E-3"/>
    <n v="7472517.8299999991"/>
    <n v="61031817"/>
    <n v="56.331993706813492"/>
    <n v="53559299.170000002"/>
    <n v="1083430.7998692056"/>
    <n v="-29907830.200130794"/>
    <n v="-22430872.650098097"/>
    <n v="8560388.3499019034"/>
    <n v="8560388"/>
  </r>
  <r>
    <n v="2"/>
    <s v="RSO2.1"/>
    <s v="EAKR"/>
    <s v="Syrjäisimmät tai pohjoisen harvaan asutut alueet"/>
    <x v="12"/>
    <s v="Päästövähennyksiä edistävät uudet ratkaisut"/>
    <s v="kpl"/>
    <n v="200"/>
    <n v="172"/>
    <n v="62"/>
    <n v="34"/>
    <n v="0.17"/>
    <n v="7472517.8299999991"/>
    <n v="61031817"/>
    <n v="219779.93617647057"/>
    <n v="53559299.170000002"/>
    <n v="277.69512568697348"/>
    <n v="105.69512568697348"/>
    <n v="52.847562843486742"/>
    <n v="224.84756284348674"/>
    <n v="224.84756284348674"/>
  </r>
  <r>
    <n v="2"/>
    <s v="RSO2.1"/>
    <s v="EAKR"/>
    <s v="Syrjäisimmät tai pohjoisen harvaan asutut alueet"/>
    <x v="13"/>
    <s v="Päästövähennyksiä, energiatehokkuutta tai uusiutuvaa energiaa edistävät demonstraatiot"/>
    <s v="kpl"/>
    <n v="363"/>
    <n v="312.18"/>
    <n v="43"/>
    <n v="22"/>
    <n v="6.0606060606060608E-2"/>
    <n v="7472517.8299999991"/>
    <n v="61031817"/>
    <n v="339659.90136363631"/>
    <n v="53559299.170000002"/>
    <n v="179.6850813268652"/>
    <n v="-132.4949186731348"/>
    <n v="-66.247459336567402"/>
    <n v="245.9325406634326"/>
    <n v="245.9325406634326"/>
  </r>
  <r>
    <n v="2"/>
    <s v="RSO2.1"/>
    <s v="EAKR"/>
    <s v="Syrjäisimmät tai pohjoisen harvaan asutut alueet"/>
    <x v="14"/>
    <s v="Pk-yritykset, jotka aloittavat energiatehokkuuteen tai uusiutuvan energian ratkaisuihin perustuvaa uutta liiketoimintaa"/>
    <s v="kpl"/>
    <n v="92"/>
    <n v="79.12"/>
    <n v="36"/>
    <n v="9"/>
    <n v="9.7826086956521743E-2"/>
    <n v="7472517.8299999991"/>
    <n v="61031817"/>
    <n v="830279.75888888875"/>
    <n v="53559299.170000002"/>
    <n v="73.507533270081211"/>
    <n v="-5.6124667299187934"/>
    <n v="-2.8062333649593967"/>
    <n v="76.313766635040608"/>
    <n v="76.313766635040608"/>
  </r>
  <r>
    <n v="2"/>
    <s v="RSO2.1"/>
    <s v="EAKR"/>
    <s v="Syrjäisimmät tai pohjoisen harvaan asutut alueet"/>
    <x v="2"/>
    <s v="Tuettuihin yksiköihin luodut työpaikat"/>
    <s v="vuotuista kokoaikavastaavuutta"/>
    <n v="499"/>
    <n v="429.14"/>
    <n v="197"/>
    <n v="24.5"/>
    <n v="4.9098196392785572E-2"/>
    <n v="7472517.8299999991"/>
    <n v="61031817"/>
    <n v="305000.72775510198"/>
    <n v="53559299.170000002"/>
    <n v="200.10384056855443"/>
    <n v="-229.03615943144555"/>
    <n v="-114.51807971572278"/>
    <n v="314.62192028427722"/>
    <n v="314.62192028427722"/>
  </r>
  <r>
    <n v="2"/>
    <s v="RSO2.1"/>
    <s v="EAKR"/>
    <s v="Syrjäisimmät tai pohjoisen harvaan asutut alueet"/>
    <x v="6"/>
    <s v="Tuote- tai prosessi-innovaatioita toteuttavat pienet ja keskisuuret yritykset (pk-yritykset)"/>
    <s v="yritystä"/>
    <n v="185"/>
    <n v="159.1"/>
    <n v="50"/>
    <n v="18"/>
    <n v="9.7297297297297303E-2"/>
    <n v="7472517.8299999991"/>
    <n v="61031817"/>
    <n v="415139.87944444438"/>
    <n v="53559299.170000002"/>
    <n v="147.01506654016242"/>
    <n v="-12.084933459837572"/>
    <n v="-3.021233364959393"/>
    <n v="156.07876663504061"/>
    <n v="156.07876663504061"/>
  </r>
  <r>
    <n v="2"/>
    <s v="RSO2.1"/>
    <s v="EAKR"/>
    <s v="Syrjäisimmät tai pohjoisen harvaan asutut alueet"/>
    <x v="7"/>
    <s v="Tehdyt patenttihakemukset"/>
    <s v="patenttihakemusta"/>
    <n v="33"/>
    <n v="28.38"/>
    <n v="7"/>
    <n v="2"/>
    <n v="6.0606060606060608E-2"/>
    <n v="7472517.8299999991"/>
    <n v="61031817"/>
    <n v="3736258.9149999996"/>
    <n v="53559299.170000002"/>
    <n v="16.335007393351379"/>
    <n v="-12.04499260664862"/>
    <n v="-6.02249630332431"/>
    <n v="22.357503696675689"/>
    <n v="22.357503696675689"/>
  </r>
  <r>
    <n v="2"/>
    <s v="RSO2.1"/>
    <s v="EAKR"/>
    <s v="Syrjäisimmät tai pohjoisen harvaan asutut alueet"/>
    <x v="10"/>
    <s v="Yritykset, joilla on suurempi liikevaihto"/>
    <s v="yritystä"/>
    <n v="88"/>
    <n v="75.679999999999993"/>
    <n v="16"/>
    <s v="Ei saatavissa"/>
    <e v="#VALUE!"/>
    <n v="7472517.8299999991"/>
    <n v="61031817"/>
    <e v="#VALUE!"/>
    <n v="53559299.170000002"/>
    <e v="#VALUE!"/>
    <e v="#VALUE!"/>
    <e v="#VALUE!"/>
    <e v="#VALUE!"/>
    <n v="76"/>
  </r>
  <r>
    <n v="2"/>
    <s v="RSO2.1"/>
    <s v="EAKR"/>
    <s v="Syrjäisimmät tai pohjoisen harvaan asutut alueet"/>
    <x v="15"/>
    <s v="Arvioidut kasvihuonekaasupäästöt"/>
    <s v="hiillidioksidiekvivalenttitonnia/vuosi"/>
    <n v="94000"/>
    <n v="80840"/>
    <s v="140.88"/>
    <n v="81.212699999999998"/>
    <n v="8.6396489361702125E-4"/>
    <n v="7472517.8299999991"/>
    <n v="61031817"/>
    <n v="92011.690659219545"/>
    <n v="53559299.170000002"/>
    <n v="663.30502746701382"/>
    <n v="-80176.694972532991"/>
    <n v="-60132.521229399747"/>
    <n v="20707.478770600253"/>
    <n v="20708"/>
  </r>
  <r>
    <n v="2"/>
    <s v="RSO2.4"/>
    <s v="EAKR"/>
    <s v="Kehittyneemmät alueet"/>
    <x v="0"/>
    <s v="Verkostojen ja innovaatioekosysteemien kehittämät innovaatiot, tuotteet, palvelut ja prosessit"/>
    <s v="kpl"/>
    <n v="18"/>
    <n v="15.48"/>
    <n v="39"/>
    <n v="6"/>
    <n v="0.33333333333333331"/>
    <n v="1002829.93"/>
    <n v="4857192"/>
    <n v="167138.32166666668"/>
    <n v="3854362.07"/>
    <n v="29.060911654282194"/>
    <n v="13.580911654282193"/>
    <n v="6.7904558271410966"/>
    <n v="22.270455827141099"/>
    <n v="22.270455827141099"/>
  </r>
  <r>
    <n v="2"/>
    <s v="RSO2.4"/>
    <s v="EAKR"/>
    <s v="Kehittyneemmät alueet"/>
    <x v="16"/>
    <s v="Ilmastonmuutokseen sopeutumiseen tehdyt uudet ratkaisut"/>
    <s v="kpl"/>
    <n v="63"/>
    <n v="54.18"/>
    <n v="48"/>
    <n v="2"/>
    <n v="3.1746031746031744E-2"/>
    <n v="1002829.93"/>
    <n v="4857192"/>
    <n v="501414.96500000003"/>
    <n v="3854362.07"/>
    <n v="9.6869705514273985"/>
    <n v="-44.493029448572599"/>
    <n v="-22.2465147242863"/>
    <n v="31.9334852757137"/>
    <n v="31.9334852757137"/>
  </r>
  <r>
    <n v="2"/>
    <s v="RSO2.4"/>
    <s v="EAKR"/>
    <s v="Kehittyneemmät alueet"/>
    <x v="2"/>
    <s v="Tuettuihin yksiköihin luodut työpaikat"/>
    <s v="vuotuista kokoaikavastaavuutta"/>
    <n v="42"/>
    <n v="36.119999999999997"/>
    <n v="5"/>
    <n v="0"/>
    <n v="0"/>
    <n v="1002829.93"/>
    <n v="4857192"/>
    <n v="4857192"/>
    <n v="3854362.07"/>
    <n v="1"/>
    <n v="-35.119999999999997"/>
    <n v="-17.559999999999999"/>
    <n v="18.559999999999999"/>
    <n v="18.559999999999999"/>
  </r>
  <r>
    <n v="2"/>
    <s v="RSO2.4"/>
    <s v="EAKR"/>
    <s v="Siirtymäalueet"/>
    <x v="0"/>
    <s v="Verkostojen ja innovaatioekosysteemien kehittämät innovaatiot, tuotteet, palvelut ja prosessit"/>
    <s v="kpl"/>
    <n v="120"/>
    <n v="103.2"/>
    <n v="159"/>
    <n v="99"/>
    <n v="0.82499999999999996"/>
    <n v="6997703.7399999984"/>
    <n v="29743338"/>
    <n v="70683.87616161615"/>
    <n v="22745634.260000002"/>
    <n v="420.79381628694108"/>
    <n v="317.59381628694109"/>
    <n v="158.79690814347055"/>
    <n v="261.99690814347053"/>
    <n v="261.99690814347053"/>
  </r>
  <r>
    <n v="2"/>
    <s v="RSO2.4"/>
    <s v="EAKR"/>
    <s v="Siirtymäalueet"/>
    <x v="16"/>
    <s v="Ilmastonmuutokseen sopeutumiseen tehdyt uudet ratkaisut"/>
    <s v="kpl"/>
    <n v="272"/>
    <n v="233.92"/>
    <n v="68"/>
    <n v="76"/>
    <n v="0.27941176470588236"/>
    <n v="6997703.7399999984"/>
    <n v="29743338"/>
    <n v="92075.049210526297"/>
    <n v="22745634.260000002"/>
    <n v="323.03363674553054"/>
    <n v="89.113636745530556"/>
    <n v="44.556818372765278"/>
    <n v="278.47681837276525"/>
    <n v="278.47681837276525"/>
  </r>
  <r>
    <n v="2"/>
    <s v="RSO2.4"/>
    <s v="EAKR"/>
    <s v="Siirtymäalueet"/>
    <x v="2"/>
    <s v="Tuettuihin yksiköihin luodut työpaikat"/>
    <s v="vuotuista kokoaikavastaavuutta"/>
    <n v="254"/>
    <n v="218.44"/>
    <n v="56"/>
    <n v="2"/>
    <n v="7.874015748031496E-3"/>
    <n v="6997703.7399999984"/>
    <n v="29743338"/>
    <n v="3498851.8699999992"/>
    <n v="22745634.260000002"/>
    <n v="8.5008851775139611"/>
    <n v="-209.93911482248603"/>
    <n v="-104.96955741124302"/>
    <n v="113.47044258875698"/>
    <n v="113.47044258875698"/>
  </r>
  <r>
    <n v="2"/>
    <s v="RSO2.4"/>
    <s v="EAKR"/>
    <s v="Syrjäisimmät tai pohjoisen harvaan asutut alueet"/>
    <x v="0"/>
    <s v="Verkostojen ja innovaatioekosysteemien kehittämät innovaatiot, tuotteet, palvelut ja prosessit"/>
    <s v="kpl"/>
    <n v="70"/>
    <n v="60.199999999999996"/>
    <n v="55"/>
    <n v="0"/>
    <n v="0"/>
    <n v="1930827.9100000001"/>
    <n v="21540639"/>
    <n v="21540639"/>
    <n v="19609811.09"/>
    <n v="1"/>
    <n v="-59.199999999999996"/>
    <n v="-29.599999999999998"/>
    <n v="30.599999999999998"/>
    <n v="30.599999999999998"/>
  </r>
  <r>
    <n v="2"/>
    <s v="RSO2.4"/>
    <s v="EAKR"/>
    <s v="Syrjäisimmät tai pohjoisen harvaan asutut alueet"/>
    <x v="16"/>
    <s v="Ilmastonmuutokseen sopeutumiseen tehdyt uudet ratkaisut"/>
    <s v="kpl"/>
    <n v="186"/>
    <n v="159.96"/>
    <n v="146"/>
    <n v="116"/>
    <n v="0.62365591397849462"/>
    <n v="1930827.9100000001"/>
    <n v="21540639"/>
    <n v="16645.068189655172"/>
    <n v="19609811.09"/>
    <n v="1294.1153952969325"/>
    <n v="1134.1553952969325"/>
    <n v="567.07769764846626"/>
    <n v="727.03769764846629"/>
    <n v="727.03769764846629"/>
  </r>
  <r>
    <n v="2"/>
    <s v="RSO2.4"/>
    <s v="EAKR"/>
    <s v="Syrjäisimmät tai pohjoisen harvaan asutut alueet"/>
    <x v="2"/>
    <s v="Tuettuihin yksiköihin luodut työpaikat"/>
    <s v="vuotuista kokoaikavastaavuutta"/>
    <n v="168"/>
    <n v="144.47999999999999"/>
    <n v="16"/>
    <n v="8"/>
    <n v="4.7619047619047616E-2"/>
    <n v="1930827.9100000001"/>
    <n v="21540639"/>
    <n v="241353.48875000002"/>
    <n v="19609811.09"/>
    <n v="89.249337606684989"/>
    <n v="-55.230662393315001"/>
    <n v="-27.6153311966575"/>
    <n v="116.86466880334248"/>
    <n v="116.86466880334248"/>
  </r>
  <r>
    <n v="2"/>
    <s v="RSO2.6"/>
    <s v="EAKR"/>
    <s v="Kehittyneemmät alueet"/>
    <x v="0"/>
    <s v="Verkostojen ja innovaatioekosysteemien kehittämät innovaatiot, tuotteet, palvelut ja prosessit"/>
    <s v="kpl"/>
    <n v="48"/>
    <n v="41.28"/>
    <n v="142"/>
    <n v="14"/>
    <n v="0.29166666666666669"/>
    <n v="2668712.9499999997"/>
    <n v="13762037"/>
    <n v="190622.35357142854"/>
    <n v="11093324.050000001"/>
    <n v="72.195294739361174"/>
    <n v="30.915294739361173"/>
    <n v="15.457647369680586"/>
    <n v="56.737647369680587"/>
    <n v="56.737647369680587"/>
  </r>
  <r>
    <n v="2"/>
    <s v="RSO2.6"/>
    <s v="EAKR"/>
    <s v="Kehittyneemmät alueet"/>
    <x v="9"/>
    <s v="Pk-yritykset, jotka aloittavat viennin tai laajentavat uudelle vientimarkkina-alueelle"/>
    <s v="kpl"/>
    <n v="45"/>
    <n v="38.700000000000003"/>
    <n v="0"/>
    <n v="0"/>
    <n v="0"/>
    <n v="2668712.9499999997"/>
    <n v="13762037"/>
    <n v="13762037"/>
    <n v="11093324.050000001"/>
    <n v="1"/>
    <n v="-37.700000000000003"/>
    <n v="-18.850000000000001"/>
    <n v="19.850000000000001"/>
    <n v="19.850000000000001"/>
  </r>
  <r>
    <n v="2"/>
    <s v="RSO2.6"/>
    <s v="EAKR"/>
    <s v="Kehittyneemmät alueet"/>
    <x v="17"/>
    <s v="Kiertotaloutta tai korkean jalostusasteen biotaloutta edistävät demonstraatiot"/>
    <s v="kpl"/>
    <n v="108"/>
    <n v="92.88"/>
    <n v="88"/>
    <n v="14"/>
    <n v="0.12962962962962962"/>
    <n v="2668712.9499999997"/>
    <n v="13762037"/>
    <n v="190622.35357142854"/>
    <n v="11093324.050000001"/>
    <n v="72.195294739361174"/>
    <n v="-20.684705260638822"/>
    <n v="-10.342352630319411"/>
    <n v="82.537647369680585"/>
    <n v="82.537647369680585"/>
  </r>
  <r>
    <n v="2"/>
    <s v="RSO2.6"/>
    <s v="EAKR"/>
    <s v="Kehittyneemmät alueet"/>
    <x v="2"/>
    <s v="Tuettuihin yksiköihin luodut työpaikat"/>
    <s v="vuotuista kokoaikavastaavuutta"/>
    <n v="30"/>
    <n v="25.8"/>
    <n v="35"/>
    <n v="2"/>
    <n v="6.6666666666666666E-2"/>
    <n v="2668712.9499999997"/>
    <n v="13762037"/>
    <n v="1334356.4749999999"/>
    <n v="11093324.050000001"/>
    <n v="10.313613534194452"/>
    <n v="-15.486386465805548"/>
    <n v="-7.7431932329027742"/>
    <n v="18.056806767097228"/>
    <n v="18.056806767097228"/>
  </r>
  <r>
    <n v="2"/>
    <s v="RSO2.6"/>
    <s v="EAKR"/>
    <s v="Kehittyneemmät alueet"/>
    <x v="6"/>
    <s v="Tuote- tai prosessi-innovaatioita toteuttavat pienet ja keskisuuret yritykset (pk-yritykset)"/>
    <s v="yritystä"/>
    <n v="15"/>
    <n v="12.9"/>
    <n v="28"/>
    <n v="6"/>
    <n v="0.4"/>
    <n v="2668712.9499999997"/>
    <n v="13762037"/>
    <n v="444785.49166666664"/>
    <n v="11093324.050000001"/>
    <n v="30.940840602583357"/>
    <n v="18.040840602583359"/>
    <n v="4.5102101506458396"/>
    <n v="17.410210150645838"/>
    <n v="17.410210150645838"/>
  </r>
  <r>
    <n v="2"/>
    <s v="RSO2.6"/>
    <s v="EAKR"/>
    <s v="Kehittyneemmät alueet"/>
    <x v="7"/>
    <s v="Tehdyt patenttihakemukset"/>
    <s v="patenttihakemusta"/>
    <n v="11"/>
    <n v="9.4599999999999991"/>
    <n v="0"/>
    <n v="0"/>
    <n v="0"/>
    <n v="2668712.9499999997"/>
    <n v="13762037"/>
    <n v="13762037"/>
    <n v="11093324.050000001"/>
    <n v="1"/>
    <n v="-8.4599999999999991"/>
    <n v="-4.2299999999999995"/>
    <n v="5.2299999999999995"/>
    <n v="5.2299999999999995"/>
  </r>
  <r>
    <n v="2"/>
    <s v="RSO2.6"/>
    <s v="EAKR"/>
    <s v="Kehittyneemmät alueet"/>
    <x v="10"/>
    <s v="Yritykset, joilla on suurempi liikevaihto"/>
    <s v="yritystä"/>
    <n v="110"/>
    <n v="94.6"/>
    <n v="42"/>
    <s v="Ei saatavissa"/>
    <e v="#VALUE!"/>
    <n v="2668712.9499999997"/>
    <n v="13762037"/>
    <e v="#VALUE!"/>
    <n v="11093324.050000001"/>
    <e v="#VALUE!"/>
    <e v="#VALUE!"/>
    <e v="#VALUE!"/>
    <e v="#VALUE!"/>
    <n v="95"/>
  </r>
  <r>
    <n v="2"/>
    <s v="RSO2.6"/>
    <s v="EAKR"/>
    <s v="Siirtymäalueet"/>
    <x v="0"/>
    <s v="Verkostojen ja innovaatioekosysteemien kehittämät innovaatiot, tuotteet, palvelut ja prosessit"/>
    <s v="kpl"/>
    <n v="289"/>
    <n v="248.54"/>
    <n v="501"/>
    <n v="197"/>
    <n v="0.68166089965397925"/>
    <n v="19657586.929999992"/>
    <n v="83676932"/>
    <n v="99784.705228426363"/>
    <n v="64019345.070000008"/>
    <n v="838.57472754414039"/>
    <n v="590.03472754414042"/>
    <n v="295.01736377207021"/>
    <n v="543.55736377207018"/>
    <n v="543.55736377207018"/>
  </r>
  <r>
    <n v="2"/>
    <s v="RSO2.6"/>
    <s v="EAKR"/>
    <s v="Siirtymäalueet"/>
    <x v="9"/>
    <s v="Pk-yritykset, jotka aloittavat viennin tai laajentavat uudelle vientimarkkina-alueelle"/>
    <s v="kpl"/>
    <n v="246"/>
    <n v="211.56"/>
    <n v="60"/>
    <n v="15"/>
    <n v="6.097560975609756E-2"/>
    <n v="19657586.929999992"/>
    <n v="83676932"/>
    <n v="1310505.7953333328"/>
    <n v="64019345.070000008"/>
    <n v="63.850867579503081"/>
    <n v="-147.70913242049693"/>
    <n v="-73.854566210248464"/>
    <n v="137.70543378975154"/>
    <n v="137.70543378975154"/>
  </r>
  <r>
    <n v="2"/>
    <s v="RSO2.6"/>
    <s v="EAKR"/>
    <s v="Siirtymäalueet"/>
    <x v="17"/>
    <s v="Kiertotaloutta tai korkean jalostusasteen biotaloutta edistävät demonstraatiot"/>
    <s v="kpl"/>
    <n v="438"/>
    <n v="376.68"/>
    <n v="609"/>
    <n v="263"/>
    <n v="0.6004566210045662"/>
    <n v="19657586.929999992"/>
    <n v="83676932"/>
    <n v="74743.676539923923"/>
    <n v="64019345.070000008"/>
    <n v="1119.518544893954"/>
    <n v="742.83854489395389"/>
    <n v="371.41927244697695"/>
    <n v="748.09927244697701"/>
    <n v="748.09927244697701"/>
  </r>
  <r>
    <n v="2"/>
    <s v="RSO2.6"/>
    <s v="EAKR"/>
    <s v="Siirtymäalueet"/>
    <x v="2"/>
    <s v="Tuettuihin yksiköihin luodut työpaikat"/>
    <s v="vuotuista kokoaikavastaavuutta"/>
    <n v="203"/>
    <n v="174.57999999999998"/>
    <n v="470"/>
    <n v="57.9"/>
    <n v="0.2852216748768473"/>
    <n v="19657586.929999992"/>
    <n v="83676932"/>
    <n v="339509.27340241784"/>
    <n v="64019345.070000008"/>
    <n v="246.46434885688188"/>
    <n v="71.8843488568819"/>
    <n v="35.94217442844095"/>
    <n v="210.52217442844093"/>
    <n v="210.52217442844093"/>
  </r>
  <r>
    <n v="2"/>
    <s v="RSO2.6"/>
    <s v="EAKR"/>
    <s v="Siirtymäalueet"/>
    <x v="6"/>
    <s v="Tuote- tai prosessi-innovaatioita toteuttavat pienet ja keskisuuret yritykset (pk-yritykset)"/>
    <s v="yritystä"/>
    <n v="89"/>
    <n v="76.539999999999992"/>
    <n v="252"/>
    <n v="104"/>
    <n v="1.1685393258426966"/>
    <n v="19657586.929999992"/>
    <n v="83676932"/>
    <n v="189015.25894230761"/>
    <n v="64019345.070000008"/>
    <n v="442.69934855122136"/>
    <n v="366.15934855122134"/>
    <n v="91.539837137805335"/>
    <n v="168.07983713780533"/>
    <n v="168.07983713780533"/>
  </r>
  <r>
    <n v="2"/>
    <s v="RSO2.6"/>
    <s v="EAKR"/>
    <s v="Siirtymäalueet"/>
    <x v="7"/>
    <s v="Tehdyt patenttihakemukset"/>
    <s v="patenttihakemusta"/>
    <n v="64"/>
    <n v="55.04"/>
    <n v="21"/>
    <n v="12"/>
    <n v="0.1875"/>
    <n v="19657586.929999992"/>
    <n v="83676932"/>
    <n v="1638132.2441666659"/>
    <n v="64019345.070000008"/>
    <n v="51.080694063602465"/>
    <n v="-3.9593059363975343"/>
    <n v="-1.9796529681987671"/>
    <n v="53.060347031801228"/>
    <n v="53.060347031801228"/>
  </r>
  <r>
    <n v="2"/>
    <s v="RSO2.6"/>
    <s v="EAKR"/>
    <s v="Siirtymäalueet"/>
    <x v="10"/>
    <s v="Yritykset, joilla on suurempi liikevaihto"/>
    <s v="yritystä"/>
    <n v="562"/>
    <n v="483.32"/>
    <n v="48"/>
    <s v="Ei saatavissa"/>
    <e v="#VALUE!"/>
    <n v="19657586.929999992"/>
    <n v="83676932"/>
    <e v="#VALUE!"/>
    <n v="64019345.070000008"/>
    <e v="#VALUE!"/>
    <e v="#VALUE!"/>
    <e v="#VALUE!"/>
    <e v="#VALUE!"/>
    <n v="483"/>
  </r>
  <r>
    <n v="2"/>
    <s v="RSO2.6"/>
    <s v="EAKR"/>
    <s v="Syrjäisimmät tai pohjoisen harvaan asutut alueet"/>
    <x v="0"/>
    <s v="Verkostojen ja innovaatioekosysteemien kehittämät innovaatiot, tuotteet, palvelut ja prosessit"/>
    <s v="kpl"/>
    <n v="38"/>
    <n v="32.68"/>
    <n v="82"/>
    <n v="18"/>
    <n v="0.47368421052631576"/>
    <n v="5372174.3100000015"/>
    <n v="61031817"/>
    <n v="298454.12833333341"/>
    <n v="55659642.689999998"/>
    <n v="204.49312375346207"/>
    <n v="171.81312375346207"/>
    <n v="85.906561876731033"/>
    <n v="118.58656187673103"/>
    <n v="118.58656187673103"/>
  </r>
  <r>
    <n v="2"/>
    <s v="RSO2.6"/>
    <s v="EAKR"/>
    <s v="Syrjäisimmät tai pohjoisen harvaan asutut alueet"/>
    <x v="9"/>
    <s v="Pk-yritykset, jotka aloittavat viennin tai laajentavat uudelle vientimarkkina-alueelle"/>
    <s v="kpl"/>
    <n v="193"/>
    <n v="165.98"/>
    <n v="20"/>
    <n v="6"/>
    <n v="3.1088082901554404E-2"/>
    <n v="5372174.3100000015"/>
    <n v="61031817"/>
    <n v="895362.38500000024"/>
    <n v="55659642.689999998"/>
    <n v="68.164374584487362"/>
    <n v="-97.815625415512628"/>
    <n v="-48.907812707756314"/>
    <n v="117.07218729224368"/>
    <n v="117.07218729224368"/>
  </r>
  <r>
    <n v="2"/>
    <s v="RSO2.6"/>
    <s v="EAKR"/>
    <s v="Syrjäisimmät tai pohjoisen harvaan asutut alueet"/>
    <x v="17"/>
    <s v="Kiertotaloutta tai korkean jalostusasteen biotaloutta edistävät demonstraatiot"/>
    <s v="kpl"/>
    <n v="399"/>
    <n v="343.14"/>
    <n v="92"/>
    <n v="31"/>
    <n v="7.7694235588972427E-2"/>
    <n v="5372174.3100000015"/>
    <n v="61031817"/>
    <n v="173295.94548387101"/>
    <n v="55659642.689999998"/>
    <n v="352.18260201985134"/>
    <n v="9.0426020198513584"/>
    <n v="4.5213010099256792"/>
    <n v="347.66130100992564"/>
    <n v="347.66130100992564"/>
  </r>
  <r>
    <n v="2"/>
    <s v="RSO2.6"/>
    <s v="EAKR"/>
    <s v="Syrjäisimmät tai pohjoisen harvaan asutut alueet"/>
    <x v="2"/>
    <s v="Tuettuihin yksiköihin luodut työpaikat"/>
    <s v="vuotuista kokoaikavastaavuutta"/>
    <n v="162"/>
    <n v="139.32"/>
    <n v="106"/>
    <n v="29.5"/>
    <n v="0.18209876543209877"/>
    <n v="5372174.3100000015"/>
    <n v="61031817"/>
    <n v="182107.60372881361"/>
    <n v="55659642.689999998"/>
    <n v="335.14150837372949"/>
    <n v="195.8215083737295"/>
    <n v="97.91075418686475"/>
    <n v="237.23075418686474"/>
    <n v="237.23075418686474"/>
  </r>
  <r>
    <n v="2"/>
    <s v="RSO2.6"/>
    <s v="EAKR"/>
    <s v="Syrjäisimmät tai pohjoisen harvaan asutut alueet"/>
    <x v="6"/>
    <s v="Tuote- tai prosessi-innovaatioita toteuttavat pienet ja keskisuuret yritykset (pk-yritykset)"/>
    <s v="yritystä"/>
    <n v="60"/>
    <n v="51.6"/>
    <n v="44"/>
    <n v="20"/>
    <n v="0.33333333333333331"/>
    <n v="5372174.3100000015"/>
    <n v="61031817"/>
    <n v="268608.71550000005"/>
    <n v="55659642.689999998"/>
    <n v="227.2145819482912"/>
    <n v="175.6145819482912"/>
    <n v="43.903645487072801"/>
    <n v="95.503645487072802"/>
    <n v="95.503645487072802"/>
  </r>
  <r>
    <n v="2"/>
    <s v="RSO2.6"/>
    <s v="EAKR"/>
    <s v="Syrjäisimmät tai pohjoisen harvaan asutut alueet"/>
    <x v="7"/>
    <s v="Tehdyt patenttihakemukset"/>
    <s v="patenttihakemusta"/>
    <n v="47"/>
    <n v="40.42"/>
    <n v="4"/>
    <n v="2"/>
    <n v="4.2553191489361701E-2"/>
    <n v="5372174.3100000015"/>
    <n v="61031817"/>
    <n v="2686087.1550000007"/>
    <n v="55659642.689999998"/>
    <n v="22.721458194829118"/>
    <n v="-17.698541805170883"/>
    <n v="-8.8492709025854417"/>
    <n v="31.57072909741456"/>
    <n v="31.57072909741456"/>
  </r>
  <r>
    <n v="2"/>
    <s v="RSO2.6"/>
    <s v="EAKR"/>
    <s v="Syrjäisimmät tai pohjoisen harvaan asutut alueet"/>
    <x v="10"/>
    <s v="Yritykset, joilla on suurempi liikevaihto"/>
    <s v="yritystä"/>
    <n v="440"/>
    <n v="378.4"/>
    <n v="13"/>
    <s v="Ei saatavissa"/>
    <e v="#VALUE!"/>
    <n v="5372174.3100000015"/>
    <n v="61031817"/>
    <e v="#VALUE!"/>
    <n v="55659642.689999998"/>
    <e v="#VALUE!"/>
    <e v="#VALUE!"/>
    <e v="#VALUE!"/>
    <e v="#VALUE!"/>
    <n v="378"/>
  </r>
  <r>
    <n v="3"/>
    <s v="RSO3.2"/>
    <s v="EAKR"/>
    <s v="Syrjäisimmät tai pohjoisen harvaan asutut alueet"/>
    <x v="18"/>
    <s v="Hankkeen aikaansaamat yrittäjyyttä edistävät muut investoinnit"/>
    <s v="euro"/>
    <n v="250000000"/>
    <n v="215000000"/>
    <n v="323310000"/>
    <n v="104129956"/>
    <n v="0.41651982399999998"/>
    <n v="15743007.9"/>
    <n v="61031817"/>
    <n v="0.15118615722837719"/>
    <n v="45288809.100000001"/>
    <n v="403686541.93523288"/>
    <n v="188686541.93523288"/>
    <n v="94343270.967616439"/>
    <n v="309343270.96761644"/>
    <n v="309343270.9676164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n v="1"/>
    <s v="RSO1.1"/>
    <s v="EAKR"/>
    <s v="Kehittyneemmät alueet"/>
    <x v="0"/>
    <s v="Tuetut yritykset (joista mikro-, pk- ja suuryrityksiä)"/>
    <s v="yritystä"/>
    <n v="72"/>
    <n v="311"/>
    <n v="267.45999999999998"/>
    <n v="413"/>
    <s v="Ei saatavissa"/>
    <e v="#VALUE!"/>
    <n v="8843150.0299999993"/>
    <n v="31807628"/>
    <e v="#VALUE!"/>
    <n v="22964477.969999999"/>
    <e v="#VALUE!"/>
    <e v="#VALUE!"/>
    <e v="#VALUE!"/>
    <e v="#VALUE!"/>
    <n v="252.85843313141211"/>
  </r>
  <r>
    <n v="1"/>
    <s v="RSO1.1"/>
    <s v="EAKR"/>
    <s v="Kehittyneemmät alueet"/>
    <x v="1"/>
    <s v="Avustuksilla tuetut yritykset"/>
    <s v="yritystä"/>
    <n v="13"/>
    <n v="58"/>
    <n v="49.88"/>
    <n v="1"/>
    <n v="1"/>
    <n v="1.7241379310344827E-2"/>
    <n v="8843150.0299999993"/>
    <n v="31807628"/>
    <n v="8843150.0299999993"/>
    <n v="22964477.969999999"/>
    <n v="3.5968662628242214"/>
    <n v="-46.283133737175781"/>
    <n v="-23.141566868587891"/>
    <n v="34.858433131412113"/>
    <n v="34.858433131412113"/>
  </r>
  <r>
    <n v="1"/>
    <s v="RSO1.1"/>
    <s v="EAKR"/>
    <s v="Kehittyneemmät alueet"/>
    <x v="2"/>
    <s v="Muuta kuin rahoitustukea saaneet yritykset"/>
    <s v="yritystä"/>
    <n v="58"/>
    <n v="253"/>
    <n v="217.57999999999998"/>
    <n v="412"/>
    <s v="Ei saatavissa"/>
    <e v="#VALUE!"/>
    <n v="8843150.0299999993"/>
    <n v="31807628"/>
    <e v="#VALUE!"/>
    <n v="22964477.969999999"/>
    <e v="#VALUE!"/>
    <e v="#VALUE!"/>
    <e v="#VALUE!"/>
    <e v="#VALUE!"/>
    <n v="218"/>
  </r>
  <r>
    <n v="1"/>
    <s v="RSO1.1"/>
    <s v="EAKR"/>
    <s v="Kehittyneemmät alueet"/>
    <x v="3"/>
    <s v="Yhteisiin tutkimushankkeisiin osallistuvat tutkimusorganisaatiot"/>
    <s v="tutkimusorganisaatiota"/>
    <n v="14"/>
    <n v="62"/>
    <n v="53.32"/>
    <n v="72"/>
    <n v="30"/>
    <n v="0.4838709677419355"/>
    <n v="8843150.0299999993"/>
    <n v="31807628"/>
    <n v="294771.66766666662"/>
    <n v="22964477.969999999"/>
    <n v="107.90598788472666"/>
    <n v="54.585987884726656"/>
    <n v="13.646496971181664"/>
    <n v="75.646496971181662"/>
    <n v="76"/>
  </r>
  <r>
    <n v="1"/>
    <s v="RSO1.1"/>
    <s v="EAKR"/>
    <s v="Kehittyneemmät alueet"/>
    <x v="4"/>
    <s v="Yritykset yhteistyössä tutkimusorganisaatioiden kanssa"/>
    <s v="yritystä"/>
    <n v="214"/>
    <n v="929"/>
    <n v="798.93999999999994"/>
    <n v="616"/>
    <n v="265"/>
    <n v="0.28525296017222818"/>
    <n v="8843150.0299999993"/>
    <n v="31807628"/>
    <n v="33370.377471698113"/>
    <n v="22964477.969999999"/>
    <n v="953.16955964841861"/>
    <n v="154.22955964841867"/>
    <n v="77.114779824209336"/>
    <n v="1006.1147798242093"/>
    <n v="1006"/>
  </r>
  <r>
    <n v="1"/>
    <s v="RSO1.1"/>
    <s v="EAKR"/>
    <s v="Kehittyneemmät alueet"/>
    <x v="5"/>
    <s v="Yhdennettyjen aluekehitysstrategioiden puitteissa toteutettavien hankkeiden piiriin kuuluva asukasmäärä"/>
    <s v="henkilöä"/>
    <n v="1172713"/>
    <n v="1172713"/>
    <n v="1008533.1799999999"/>
    <n v="1172713"/>
    <n v="1172713"/>
    <n v="1"/>
    <n v="8843150.0299999993"/>
    <n v="31807628"/>
    <n v="7.5407623433866595"/>
    <n v="22964477.969999999"/>
    <n v="4218091.8256753813"/>
    <n v="3209558.6456753816"/>
    <n v="1604779.3228376908"/>
    <n v="2777492.3228376908"/>
    <n v="2777492.3228376908"/>
  </r>
  <r>
    <n v="1"/>
    <s v="RSO1.1"/>
    <s v="EAKR"/>
    <s v="Kehittyneemmät alueet"/>
    <x v="6"/>
    <s v="Tuen piiriin kuuluvat yhdennetyt aluekehitysstrategiat"/>
    <s v="vaikutusta strategioihin"/>
    <n v="1"/>
    <n v="1"/>
    <n v="0.86"/>
    <n v="1"/>
    <n v="1"/>
    <n v="1"/>
    <n v="8843150.0299999993"/>
    <n v="31807628"/>
    <n v="8843150.0299999993"/>
    <n v="22964477.969999999"/>
    <n v="3.5968662628242214"/>
    <n v="2.7368662628242215"/>
    <n v="1.3684331314121108"/>
    <n v="2.368433131412111"/>
    <n v="2.368433131412111"/>
  </r>
  <r>
    <n v="1"/>
    <s v="RSO1.1"/>
    <s v="EAKR"/>
    <s v="Kehittyneemmät alueet"/>
    <x v="7"/>
    <s v="TKI-infrastruktuuri-investoinnit"/>
    <s v="euro"/>
    <n v="1414959"/>
    <n v="6151994"/>
    <n v="5290714.84"/>
    <n v="1131409"/>
    <n v="152523.90000000002"/>
    <n v="2.4792595701491262E-2"/>
    <n v="8843150.0299999993"/>
    <n v="31807628"/>
    <n v="57.978782538343161"/>
    <n v="22964477.969999999"/>
    <n v="548608.07018437539"/>
    <n v="-4742106.7698156247"/>
    <n v="-2371053.3849078123"/>
    <n v="3780940.6150921877"/>
    <n v="3780940.6150921877"/>
  </r>
  <r>
    <n v="1"/>
    <s v="RSO1.1"/>
    <s v="EAKR"/>
    <s v="Kehittyneemmät alueet"/>
    <x v="8"/>
    <s v="Yhteiskehittämistä tukevat uudet alustat tai verkostot"/>
    <s v="kpl"/>
    <n v="23"/>
    <n v="100"/>
    <n v="86"/>
    <n v="203"/>
    <n v="154"/>
    <n v="1.54"/>
    <n v="8843150.0299999993"/>
    <n v="31807628"/>
    <n v="57423.052142857137"/>
    <n v="22964477.969999999"/>
    <n v="553.91740447493009"/>
    <n v="467.91740447493009"/>
    <n v="233.95870223746505"/>
    <n v="333.95870223746505"/>
    <n v="333.95870223746505"/>
  </r>
  <r>
    <n v="1"/>
    <s v="RSO1.1"/>
    <s v="EAKR"/>
    <s v="Kehittyneemmät alueet"/>
    <x v="9"/>
    <s v="Yhteiskehittämiseen osallistuvat yritykset"/>
    <s v="kpl"/>
    <n v="94"/>
    <n v="408"/>
    <n v="350.88"/>
    <n v="1152"/>
    <n v="374"/>
    <n v="0.91666666666666663"/>
    <n v="8843150.0299999993"/>
    <n v="31807628"/>
    <n v="23644.786176470585"/>
    <n v="22964477.969999999"/>
    <n v="1345.2279822962589"/>
    <n v="994.34798229625892"/>
    <n v="497.17399114812946"/>
    <n v="905.17399114812952"/>
    <n v="905.17399114812952"/>
  </r>
  <r>
    <n v="1"/>
    <s v="RSO1.1"/>
    <s v="EAKR"/>
    <s v="Siirtymäalueet"/>
    <x v="0"/>
    <s v="Tuetut yritykset (joista mikro-, pk- ja suuryrityksiä)"/>
    <s v="yritystä"/>
    <n v="268"/>
    <n v="1164"/>
    <n v="1001.04"/>
    <n v="548"/>
    <s v="Ei saatavissa"/>
    <e v="#VALUE!"/>
    <n v="56651132.110000014"/>
    <n v="192236668"/>
    <e v="#VALUE!"/>
    <n v="135585535.88999999"/>
    <e v="#VALUE!"/>
    <e v="#VALUE!"/>
    <e v="#VALUE!"/>
    <e v="#VALUE!"/>
    <n v="993.62348563745945"/>
  </r>
  <r>
    <n v="1"/>
    <s v="RSO1.1"/>
    <s v="EAKR"/>
    <s v="Siirtymäalueet"/>
    <x v="1"/>
    <s v="Avustuksilla tuetut yritykset"/>
    <s v="yritystä"/>
    <n v="53"/>
    <n v="232"/>
    <n v="199.52"/>
    <n v="42"/>
    <n v="35"/>
    <n v="0.15086206896551724"/>
    <n v="56651132.110000014"/>
    <n v="192236668"/>
    <n v="1618603.774571429"/>
    <n v="135585535.88999999"/>
    <n v="118.76697127491877"/>
    <n v="-80.753028725081236"/>
    <n v="-40.376514362540618"/>
    <n v="191.6234856374594"/>
    <n v="191.6234856374594"/>
  </r>
  <r>
    <n v="1"/>
    <s v="RSO1.1"/>
    <s v="EAKR"/>
    <s v="Siirtymäalueet"/>
    <x v="2"/>
    <s v="Muuta kuin rahoitustukea saaneet yritykset"/>
    <s v="yritystä"/>
    <n v="214"/>
    <n v="932"/>
    <n v="801.52"/>
    <n v="506"/>
    <s v="Ei saatavissa"/>
    <e v="#VALUE!"/>
    <n v="56651132.110000014"/>
    <n v="192236668"/>
    <e v="#VALUE!"/>
    <n v="135585535.88999999"/>
    <e v="#VALUE!"/>
    <e v="#VALUE!"/>
    <e v="#VALUE!"/>
    <e v="#VALUE!"/>
    <n v="802"/>
  </r>
  <r>
    <n v="1"/>
    <s v="RSO1.1"/>
    <s v="EAKR"/>
    <s v="Siirtymäalueet"/>
    <x v="3"/>
    <s v="Yhteisiin tutkimushankkeisiin osallistuvat tutkimusorganisaatiot"/>
    <s v="tutkimusorganisaatiota"/>
    <n v="22"/>
    <n v="97"/>
    <n v="83.42"/>
    <n v="1075"/>
    <n v="95"/>
    <n v="0.97938144329896903"/>
    <n v="56651132.110000014"/>
    <n v="192236668"/>
    <n v="596327.7064210528"/>
    <n v="135585535.88999999"/>
    <n v="322.36749346049379"/>
    <n v="238.94749346049377"/>
    <n v="59.736873365123444"/>
    <n v="156.73687336512344"/>
    <n v="156.73687336512344"/>
  </r>
  <r>
    <n v="1"/>
    <s v="RSO1.1"/>
    <s v="EAKR"/>
    <s v="Siirtymäalueet"/>
    <x v="4"/>
    <s v="Yritykset yhteistyössä tutkimusorganisaatioiden kanssa"/>
    <s v="yritystä"/>
    <n v="898"/>
    <n v="3906"/>
    <n v="3359.16"/>
    <n v="2901"/>
    <n v="1222"/>
    <n v="0.31285202252944189"/>
    <n v="56651132.110000014"/>
    <n v="192236668"/>
    <n v="46359.355245499195"/>
    <n v="135585535.88999999"/>
    <n v="4146.6639685128785"/>
    <n v="787.5039685128786"/>
    <n v="393.7519842564393"/>
    <n v="4299.7519842564398"/>
    <n v="4298"/>
  </r>
  <r>
    <n v="1"/>
    <s v="RSO1.1"/>
    <s v="EAKR"/>
    <s v="Siirtymäalueet"/>
    <x v="5"/>
    <s v="Yhdennettyjen aluekehitysstrategioiden puitteissa toteutettavien hankkeiden piiriin kuuluva asukasmäärä"/>
    <s v="henkilöä"/>
    <n v="2392510"/>
    <n v="2392510"/>
    <n v="2057558.5999999999"/>
    <n v="2261142"/>
    <n v="1612611"/>
    <n v="0.67402476896648289"/>
    <n v="56651132.110000014"/>
    <n v="192236668"/>
    <n v="35.130066773698069"/>
    <n v="135585535.88999999"/>
    <n v="5472140.6947033722"/>
    <n v="3414582.0947033726"/>
    <n v="1707291.0473516863"/>
    <n v="4099801.0473516863"/>
    <n v="4099801.0473516863"/>
  </r>
  <r>
    <n v="1"/>
    <s v="RSO1.1"/>
    <s v="EAKR"/>
    <s v="Siirtymäalueet"/>
    <x v="6"/>
    <s v="Tuen piiriin kuuluvat yhdennetyt aluekehitysstrategiat"/>
    <s v="vaikutusta strategioihin"/>
    <n v="1"/>
    <n v="1"/>
    <n v="0.86"/>
    <n v="1"/>
    <n v="1"/>
    <n v="1"/>
    <n v="56651132.110000014"/>
    <n v="192236668"/>
    <n v="56651132.110000014"/>
    <n v="135585535.88999999"/>
    <n v="3.3933420364262505"/>
    <n v="2.5333420364262507"/>
    <n v="1.2666710182131253"/>
    <n v="2.2666710182131253"/>
    <n v="2.2666710182131253"/>
  </r>
  <r>
    <n v="1"/>
    <s v="RSO1.1"/>
    <s v="EAKR"/>
    <s v="Siirtymäalueet"/>
    <x v="7"/>
    <s v="TKI-infrastruktuuri-investoinnit"/>
    <s v="euro"/>
    <n v="7461014"/>
    <n v="32439193"/>
    <n v="27897705.98"/>
    <n v="24065250"/>
    <n v="7808651.5699999975"/>
    <n v="0.24071657917014141"/>
    <n v="56651132.110000014"/>
    <n v="192236668"/>
    <n v="7.254918676055107"/>
    <n v="135585535.88999999"/>
    <n v="26497425.62028683"/>
    <n v="-1400280.3597131707"/>
    <n v="-700140.17985658534"/>
    <n v="31739052.820143417"/>
    <n v="31739052.820143417"/>
  </r>
  <r>
    <n v="1"/>
    <s v="RSO1.1"/>
    <s v="EAKR"/>
    <s v="Siirtymäalueet"/>
    <x v="8"/>
    <s v="Yhteiskehittämistä tukevat uudet alustat tai verkostot"/>
    <s v="kpl"/>
    <n v="130"/>
    <n v="567"/>
    <n v="487.62"/>
    <n v="1065"/>
    <n v="475"/>
    <n v="0.83774250440917108"/>
    <n v="56651132.110000014"/>
    <n v="192236668"/>
    <n v="119265.54128421056"/>
    <n v="135585535.88999999"/>
    <n v="1611.8374673024689"/>
    <n v="1124.2174673024688"/>
    <n v="562.10873365123439"/>
    <n v="1129.1087336512344"/>
    <n v="1129.1087336512344"/>
  </r>
  <r>
    <n v="1"/>
    <s v="RSO1.1"/>
    <s v="EAKR"/>
    <s v="Siirtymäalueet"/>
    <x v="9"/>
    <s v="Yhteiskehittämiseen osallistuvat yritykset"/>
    <s v="kpl"/>
    <n v="516"/>
    <n v="2242"/>
    <n v="1928.12"/>
    <n v="4164"/>
    <n v="1462"/>
    <n v="0.65209634255129345"/>
    <n v="56651132.110000014"/>
    <n v="192236668"/>
    <n v="38749.064370725042"/>
    <n v="135585535.88999999"/>
    <n v="4961.0660572551787"/>
    <n v="3032.9460572551789"/>
    <n v="1516.4730286275894"/>
    <n v="3758.4730286275894"/>
    <n v="3758.4730286275894"/>
  </r>
  <r>
    <n v="1"/>
    <s v="RSO1.1"/>
    <s v="EAKR"/>
    <s v="Syrjäisimmät tai pohjoisen harvaan asutut alueet"/>
    <x v="0"/>
    <s v="Tuetut yritykset (joista mikro-, pk- ja suuryrityksiä)"/>
    <s v="yritystä"/>
    <n v="97"/>
    <n v="422"/>
    <n v="362.92"/>
    <n v="24"/>
    <s v="Ei saatavissa"/>
    <e v="#VALUE!"/>
    <n v="4814120.0699999994"/>
    <n v="103715822"/>
    <e v="#VALUE!"/>
    <n v="98901701.930000007"/>
    <e v="#VALUE!"/>
    <e v="#VALUE!"/>
    <e v="#VALUE!"/>
    <e v="#VALUE!"/>
    <n v="441.44452247793652"/>
  </r>
  <r>
    <n v="1"/>
    <s v="RSO1.1"/>
    <s v="EAKR"/>
    <s v="Syrjäisimmät tai pohjoisen harvaan asutut alueet"/>
    <x v="1"/>
    <s v="Avustuksilla tuetut yritykset"/>
    <s v="yritystä"/>
    <n v="40"/>
    <n v="174"/>
    <n v="149.63999999999999"/>
    <n v="11"/>
    <n v="12"/>
    <n v="6.8965517241379309E-2"/>
    <n v="4814120.0699999994"/>
    <n v="103715822"/>
    <n v="401176.67249999993"/>
    <n v="98901701.930000007"/>
    <n v="258.52904495587296"/>
    <n v="108.88904495587298"/>
    <n v="54.444522477936488"/>
    <n v="228.44452247793649"/>
    <n v="228.44452247793649"/>
  </r>
  <r>
    <n v="1"/>
    <s v="RSO1.1"/>
    <s v="EAKR"/>
    <s v="Syrjäisimmät tai pohjoisen harvaan asutut alueet"/>
    <x v="2"/>
    <s v="Muuta kuin rahoitustukea saaneet yritykset"/>
    <s v="yritystä"/>
    <n v="57"/>
    <n v="248"/>
    <n v="213.28"/>
    <n v="13"/>
    <s v="Ei saatavissa"/>
    <e v="#VALUE!"/>
    <n v="4814120.0699999994"/>
    <n v="103715822"/>
    <e v="#VALUE!"/>
    <n v="98901701.930000007"/>
    <e v="#VALUE!"/>
    <e v="#VALUE!"/>
    <e v="#VALUE!"/>
    <e v="#VALUE!"/>
    <n v="213"/>
  </r>
  <r>
    <n v="1"/>
    <s v="RSO1.1"/>
    <s v="EAKR"/>
    <s v="Syrjäisimmät tai pohjoisen harvaan asutut alueet"/>
    <x v="3"/>
    <s v="Yhteisiin tutkimushankkeisiin osallistuvat tutkimusorganisaatiot"/>
    <s v="tutkimusorganisaatiota"/>
    <n v="11"/>
    <n v="47"/>
    <n v="40.42"/>
    <n v="102"/>
    <n v="10"/>
    <n v="0.21276595744680851"/>
    <n v="4814120.0699999994"/>
    <n v="103715822"/>
    <n v="481412.00699999993"/>
    <n v="98901701.930000007"/>
    <n v="215.44087079656077"/>
    <n v="175.02087079656076"/>
    <n v="43.755217699140189"/>
    <n v="90.755217699140189"/>
    <n v="90.755217699140189"/>
  </r>
  <r>
    <n v="1"/>
    <s v="RSO1.1"/>
    <s v="EAKR"/>
    <s v="Syrjäisimmät tai pohjoisen harvaan asutut alueet"/>
    <x v="4"/>
    <s v="Yritykset yhteistyössä tutkimusorganisaatioiden kanssa"/>
    <s v="yritystä"/>
    <n v="420"/>
    <n v="1827"/>
    <n v="1571.22"/>
    <n v="406"/>
    <n v="61"/>
    <n v="3.3388067870826495E-2"/>
    <n v="4814120.0699999994"/>
    <n v="103715822"/>
    <n v="78920.00114754097"/>
    <n v="98901701.930000007"/>
    <n v="1314.1893118590208"/>
    <n v="-257.03068814097924"/>
    <n v="-321.28836017622405"/>
    <n v="1505.7116398237758"/>
    <n v="1506"/>
  </r>
  <r>
    <n v="1"/>
    <s v="RSO1.1"/>
    <s v="EAKR"/>
    <s v="Syrjäisimmät tai pohjoisen harvaan asutut alueet"/>
    <x v="7"/>
    <s v="TKI-infrastruktuuri-investoinnit"/>
    <s v="euro"/>
    <n v="3333498"/>
    <n v="14493469"/>
    <n v="12464383.34"/>
    <n v="4093382"/>
    <n v="352491.79"/>
    <n v="2.4320733014297678E-2"/>
    <n v="4814120.0699999994"/>
    <n v="103715822"/>
    <n v="13.657396304180587"/>
    <n v="98901701.930000007"/>
    <n v="7594113.8186238436"/>
    <n v="-4870269.5213761562"/>
    <n v="-2435134.7606880781"/>
    <n v="12058334.239311922"/>
    <n v="12058334.239311922"/>
  </r>
  <r>
    <n v="1"/>
    <s v="RSO1.1"/>
    <s v="EAKR"/>
    <s v="Syrjäisimmät tai pohjoisen harvaan asutut alueet"/>
    <x v="8"/>
    <s v="Yhteiskehittämistä tukevat uudet alustat tai verkostot"/>
    <s v="kpl"/>
    <n v="55"/>
    <n v="266"/>
    <n v="228.76"/>
    <n v="138"/>
    <n v="47"/>
    <n v="0.17669172932330826"/>
    <n v="4814120.0699999994"/>
    <n v="103715822"/>
    <n v="102428.08659574467"/>
    <n v="98901701.930000007"/>
    <n v="1012.5720927438357"/>
    <n v="783.81209274383571"/>
    <n v="391.90604637191785"/>
    <n v="657.90604637191791"/>
    <n v="657.90604637191791"/>
  </r>
  <r>
    <n v="1"/>
    <s v="RSO1.1"/>
    <s v="EAKR"/>
    <s v="Syrjäisimmät tai pohjoisen harvaan asutut alueet"/>
    <x v="9"/>
    <s v="Yhteiskehittämiseen osallistuvat yritykset"/>
    <s v="kpl"/>
    <n v="80"/>
    <n v="346"/>
    <n v="297.56"/>
    <n v="477"/>
    <n v="97"/>
    <n v="0.28034682080924855"/>
    <n v="4814120.0699999994"/>
    <n v="103715822"/>
    <n v="49630.10381443298"/>
    <n v="98901701.930000007"/>
    <n v="2089.7764467266397"/>
    <n v="1792.2164467266398"/>
    <n v="896.10822336331989"/>
    <n v="1242.1082233633199"/>
    <n v="1242.1082233633199"/>
  </r>
  <r>
    <n v="1"/>
    <s v="RSO1.2"/>
    <s v="EAKR"/>
    <s v="Kehittyneemmät alueet"/>
    <x v="0"/>
    <s v="Tuetut yritykset (joista mikro-, pk- ja suuryrityksiä)"/>
    <s v="yritystä"/>
    <n v="33"/>
    <n v="145"/>
    <n v="124.7"/>
    <n v="121"/>
    <s v="Ei saatavissa"/>
    <e v="#VALUE!"/>
    <n v="1491884.88"/>
    <n v="11226217"/>
    <e v="#VALUE!"/>
    <n v="9734332.120000001"/>
    <e v="#VALUE!"/>
    <e v="#VALUE!"/>
    <e v="#VALUE!"/>
    <e v="#VALUE!"/>
    <n v="97.36"/>
  </r>
  <r>
    <n v="1"/>
    <s v="RSO1.2"/>
    <s v="EAKR"/>
    <s v="Kehittyneemmät alueet"/>
    <x v="1"/>
    <s v="Avustuksilla tuetut yritykset"/>
    <s v="yritystä"/>
    <n v="23"/>
    <n v="98"/>
    <n v="84.28"/>
    <n v="0"/>
    <n v="0"/>
    <n v="0"/>
    <n v="1491884.88"/>
    <n v="11226217"/>
    <n v="11226217"/>
    <n v="9734332.120000001"/>
    <n v="1"/>
    <n v="-83.28"/>
    <n v="-41.64"/>
    <n v="56.36"/>
    <n v="56.36"/>
  </r>
  <r>
    <n v="1"/>
    <s v="RSO1.2"/>
    <s v="EAKR"/>
    <s v="Kehittyneemmät alueet"/>
    <x v="2"/>
    <s v="Muuta kuin rahoitustukea saaneet yritykset"/>
    <s v="yritystä"/>
    <n v="11"/>
    <n v="47"/>
    <n v="40.42"/>
    <n v="121"/>
    <s v="Ei saatavissa"/>
    <e v="#VALUE!"/>
    <n v="1491884.88"/>
    <n v="11226217"/>
    <e v="#VALUE!"/>
    <n v="9734332.120000001"/>
    <e v="#VALUE!"/>
    <e v="#VALUE!"/>
    <e v="#VALUE!"/>
    <e v="#VALUE!"/>
    <n v="41"/>
  </r>
  <r>
    <n v="1"/>
    <s v="RSO1.2"/>
    <s v="EAKR"/>
    <s v="Kehittyneemmät alueet"/>
    <x v="10"/>
    <s v="Yrityksille kehitettyjen digipalvelujen, -tuotteiden ja -prosessien arvo"/>
    <s v="euroa"/>
    <n v="230491"/>
    <n v="1002135"/>
    <n v="861836.1"/>
    <n v="2181019"/>
    <n v="630227.91000000015"/>
    <n v="0.62888524001257329"/>
    <n v="1491884.88"/>
    <n v="11226217"/>
    <n v="2.3672148699349091"/>
    <n v="9734332.120000001"/>
    <n v="4742373.4712804863"/>
    <n v="3880537.3712804862"/>
    <n v="1940268.6856402431"/>
    <n v="2942403.6856402429"/>
    <n v="2942403.6856402429"/>
  </r>
  <r>
    <n v="1"/>
    <s v="RSO1.2"/>
    <s v="EAKR"/>
    <s v="Kehittyneemmät alueet"/>
    <x v="11"/>
    <s v="Digipalvelujen, -tuotteiden ja -prosessien kehittämiseen tukea saaneet julkiset laitokset"/>
    <s v="julkista laitosta"/>
    <n v="3"/>
    <n v="15"/>
    <n v="12.9"/>
    <n v="30"/>
    <n v="3"/>
    <n v="0.2"/>
    <n v="1491884.88"/>
    <n v="11226217"/>
    <n v="497294.95999999996"/>
    <n v="9734332.120000001"/>
    <n v="22.57456419827782"/>
    <n v="9.6745641982778192"/>
    <n v="4.8372820991389096"/>
    <n v="19.83728209913891"/>
    <n v="19.83728209913891"/>
  </r>
  <r>
    <n v="1"/>
    <s v="RSO1.2"/>
    <s v="EAKR"/>
    <s v="Kehittyneemmät alueet"/>
    <x v="5"/>
    <s v="Yhdennettyjen aluekehitysstrategioiden puitteissa toteutettavien hankkeiden piiriin kuuluva asukasmäärä"/>
    <s v="henkilöä"/>
    <n v="1172713"/>
    <n v="1172713"/>
    <n v="1008533.1799999999"/>
    <n v="1172713"/>
    <n v="1172713"/>
    <n v="1"/>
    <n v="1491884.88"/>
    <n v="11226217"/>
    <n v="1.2721653806174229"/>
    <n v="9734332.120000001"/>
    <n v="8824494.9682183266"/>
    <n v="7815961.7882183269"/>
    <n v="3907980.8941091634"/>
    <n v="5080693.8941091634"/>
    <n v="5080693.8941091634"/>
  </r>
  <r>
    <n v="1"/>
    <s v="RSO1.2"/>
    <s v="EAKR"/>
    <s v="Kehittyneemmät alueet"/>
    <x v="6"/>
    <s v="Tuen piiriin kuuluvat yhdennetyt aluekehitysstrategiat"/>
    <s v="vaikutusta strategioihin"/>
    <n v="1"/>
    <n v="1"/>
    <n v="0.86"/>
    <n v="1"/>
    <n v="1"/>
    <n v="1"/>
    <n v="1491884.88"/>
    <n v="11226217"/>
    <n v="1491884.88"/>
    <n v="9734332.120000001"/>
    <n v="7.5248547327592732"/>
    <n v="6.6648547327592729"/>
    <n v="3.3324273663796364"/>
    <n v="4.3324273663796369"/>
    <n v="4.3324273663796369"/>
  </r>
  <r>
    <n v="1"/>
    <s v="RSO1.2"/>
    <s v="EAKR"/>
    <s v="Kehittyneemmät alueet"/>
    <x v="8"/>
    <s v="Yhteiskehittämistä tukevat uudet alustat tai verkostot"/>
    <s v="kpl"/>
    <n v="4"/>
    <n v="16"/>
    <n v="13.76"/>
    <n v="59"/>
    <n v="19"/>
    <n v="1.1875"/>
    <n v="1491884.88"/>
    <n v="11226217"/>
    <n v="78520.256842105257"/>
    <n v="9734332.120000001"/>
    <n v="142.97223992242621"/>
    <n v="129.21223992242622"/>
    <n v="64.606119961213111"/>
    <n v="80.606119961213111"/>
    <n v="80.606119961213111"/>
  </r>
  <r>
    <n v="1"/>
    <s v="RSO1.2"/>
    <s v="EAKR"/>
    <s v="Kehittyneemmät alueet"/>
    <x v="9"/>
    <s v="Yhteiskehittämiseen osallistuvat yritykset"/>
    <s v="kpl"/>
    <n v="23"/>
    <n v="100"/>
    <n v="86"/>
    <n v="300"/>
    <n v="85"/>
    <n v="0.85"/>
    <n v="1491884.88"/>
    <n v="11226217"/>
    <n v="17551.586823529411"/>
    <n v="9734332.120000001"/>
    <n v="639.61265228453817"/>
    <n v="553.61265228453817"/>
    <n v="276.80632614226909"/>
    <n v="376.80632614226909"/>
    <n v="376.80632614226909"/>
  </r>
  <r>
    <n v="1"/>
    <s v="RSO1.2"/>
    <s v="EAKR"/>
    <s v="Kehittyneemmät alueet"/>
    <x v="12"/>
    <s v="Yritykset yhteistyössä tutkimuslaitosten kanssa"/>
    <s v="kpl"/>
    <n v="128"/>
    <n v="556"/>
    <n v="478.15999999999997"/>
    <n v="242"/>
    <n v="72"/>
    <n v="0.12949640287769784"/>
    <n v="1491884.88"/>
    <n v="11226217"/>
    <n v="20720.623333333333"/>
    <n v="9734332.120000001"/>
    <n v="541.78954075866761"/>
    <n v="63.629540758667645"/>
    <n v="31.814770379333822"/>
    <n v="587.81477037933382"/>
    <n v="294"/>
  </r>
  <r>
    <n v="1"/>
    <s v="RSO1.2"/>
    <s v="EAKR"/>
    <s v="Siirtymäalueet"/>
    <x v="0"/>
    <s v="Tuetut yritykset (joista mikro-, pk- ja suuryrityksiä)"/>
    <s v="yritystä"/>
    <n v="180"/>
    <n v="784"/>
    <n v="674.24"/>
    <n v="597"/>
    <s v="Ei saatavissa"/>
    <e v="#VALUE!"/>
    <n v="16675353.470000003"/>
    <n v="68331381"/>
    <e v="#VALUE!"/>
    <n v="51656027.530000001"/>
    <e v="#VALUE!"/>
    <e v="#VALUE!"/>
    <e v="#VALUE!"/>
    <e v="#VALUE!"/>
    <n v="743.48707775658318"/>
  </r>
  <r>
    <n v="1"/>
    <s v="RSO1.2"/>
    <s v="EAKR"/>
    <s v="Siirtymäalueet"/>
    <x v="1"/>
    <s v="Avustuksilla tuetut yritykset"/>
    <s v="yritystä"/>
    <n v="137"/>
    <n v="596"/>
    <n v="512.55999999999995"/>
    <n v="117"/>
    <n v="118"/>
    <n v="0.19798657718120805"/>
    <n v="16675353.470000003"/>
    <n v="68331381"/>
    <n v="141316.55483050851"/>
    <n v="51656027.530000001"/>
    <n v="483.53415551316635"/>
    <n v="-29.025844486833591"/>
    <n v="-14.512922243416796"/>
    <n v="581.48707775658318"/>
    <n v="581.48707775658318"/>
  </r>
  <r>
    <n v="1"/>
    <s v="RSO1.2"/>
    <s v="EAKR"/>
    <s v="Siirtymäalueet"/>
    <x v="2"/>
    <s v="Muuta kuin rahoitustukea saaneet yritykset"/>
    <s v="yritystä"/>
    <n v="43"/>
    <n v="188"/>
    <n v="161.68"/>
    <n v="480"/>
    <s v="Ei saatavissa"/>
    <e v="#VALUE!"/>
    <n v="16675353.470000003"/>
    <n v="68331381"/>
    <e v="#VALUE!"/>
    <n v="51656027.530000001"/>
    <e v="#VALUE!"/>
    <e v="#VALUE!"/>
    <e v="#VALUE!"/>
    <e v="#VALUE!"/>
    <n v="162"/>
  </r>
  <r>
    <n v="1"/>
    <s v="RSO1.2"/>
    <s v="EAKR"/>
    <s v="Siirtymäalueet"/>
    <x v="10"/>
    <s v="Yrityksille kehitettyjen digipalvelujen, -tuotteiden ja -prosessien arvo"/>
    <s v="euroa"/>
    <n v="1418497"/>
    <n v="6167377"/>
    <n v="5303944.22"/>
    <n v="25455288"/>
    <n v="7259348.9299999997"/>
    <n v="1.1770561342366455"/>
    <n v="16675353.470000003"/>
    <n v="68331381"/>
    <n v="2.2970866438293664"/>
    <n v="51656027.530000001"/>
    <n v="29746975.885109816"/>
    <n v="24443031.665109817"/>
    <n v="12221515.832554908"/>
    <n v="18388892.832554907"/>
    <n v="18388892.832554907"/>
  </r>
  <r>
    <n v="1"/>
    <s v="RSO1.2"/>
    <s v="EAKR"/>
    <s v="Siirtymäalueet"/>
    <x v="11"/>
    <s v="Digipalvelujen, -tuotteiden ja -prosessien kehittämiseen tukea saaneet julkiset laitokset"/>
    <s v="julkista laitosta"/>
    <n v="14"/>
    <n v="59"/>
    <n v="50.74"/>
    <n v="112"/>
    <n v="28"/>
    <n v="0.47457627118644069"/>
    <n v="16675353.470000003"/>
    <n v="68331381"/>
    <n v="595548.33821428579"/>
    <n v="51656027.530000001"/>
    <n v="114.73691825736152"/>
    <n v="63.996918257361521"/>
    <n v="31.998459128680761"/>
    <n v="90.998459128680764"/>
    <n v="90.998459128680764"/>
  </r>
  <r>
    <n v="1"/>
    <s v="RSO1.2"/>
    <s v="EAKR"/>
    <s v="Siirtymäalueet"/>
    <x v="5"/>
    <s v="Yhdennettyjen aluekehitysstrategioiden puitteissa toteutettavien hankkeiden piiriin kuuluva asukasmäärä"/>
    <s v="henkilöä"/>
    <n v="2392510"/>
    <n v="2392510"/>
    <n v="2057558.5999999999"/>
    <n v="975442"/>
    <n v="463656"/>
    <n v="0.19379480127564774"/>
    <n v="16675353.470000003"/>
    <n v="68331381"/>
    <n v="35.964925440412728"/>
    <n v="51656027.530000001"/>
    <n v="1899945.0204119717"/>
    <n v="-157613.57958802814"/>
    <n v="-78806.789794014068"/>
    <n v="2313703.2102059862"/>
    <n v="2313703.2102059862"/>
  </r>
  <r>
    <n v="1"/>
    <s v="RSO1.2"/>
    <s v="EAKR"/>
    <s v="Siirtymäalueet"/>
    <x v="6"/>
    <s v="Tuen piiriin kuuluvat yhdennetyt aluekehitysstrategiat"/>
    <s v="vaikutusta strategioihin"/>
    <n v="1"/>
    <n v="1"/>
    <n v="0.86"/>
    <n v="1"/>
    <n v="1"/>
    <n v="1"/>
    <n v="16675353.470000003"/>
    <n v="68331381"/>
    <n v="16675353.470000003"/>
    <n v="51656027.530000001"/>
    <n v="4.0977470806200538"/>
    <n v="3.2377470806200539"/>
    <n v="1.6188735403100269"/>
    <n v="2.6188735403100267"/>
    <n v="2.6188735403100267"/>
  </r>
  <r>
    <n v="1"/>
    <s v="RSO1.2"/>
    <s v="EAKR"/>
    <s v="Siirtymäalueet"/>
    <x v="8"/>
    <s v="Yhteiskehittämistä tukevat uudet alustat tai verkostot"/>
    <s v="kpl"/>
    <n v="15"/>
    <n v="67"/>
    <n v="57.62"/>
    <n v="175"/>
    <n v="158"/>
    <n v="2.3582089552238807"/>
    <n v="16675353.470000003"/>
    <n v="68331381"/>
    <n v="105540.21183544306"/>
    <n v="51656027.530000001"/>
    <n v="647.44403873796853"/>
    <n v="589.82403873796852"/>
    <n v="294.91201936898426"/>
    <n v="361.91201936898426"/>
    <n v="361.91201936898426"/>
  </r>
  <r>
    <n v="1"/>
    <s v="RSO1.2"/>
    <s v="EAKR"/>
    <s v="Siirtymäalueet"/>
    <x v="9"/>
    <s v="Yhteiskehittämiseen osallistuvat yritykset"/>
    <s v="kpl"/>
    <n v="134"/>
    <n v="582"/>
    <n v="500.52"/>
    <n v="1186"/>
    <n v="494"/>
    <n v="0.84879725085910651"/>
    <n v="16675353.470000003"/>
    <n v="68331381"/>
    <n v="33755.776255060737"/>
    <n v="51656027.530000001"/>
    <n v="2024.2870578263066"/>
    <n v="1523.7670578263067"/>
    <n v="761.88352891315333"/>
    <n v="1343.8835289131534"/>
    <n v="1343.8835289131534"/>
  </r>
  <r>
    <n v="1"/>
    <s v="RSO1.2"/>
    <s v="EAKR"/>
    <s v="Siirtymäalueet"/>
    <x v="12"/>
    <s v="Yritykset yhteistyössä tutkimuslaitosten kanssa"/>
    <s v="kpl"/>
    <n v="768"/>
    <n v="3338"/>
    <n v="2870.68"/>
    <n v="623"/>
    <n v="403"/>
    <n v="0.1207309766327142"/>
    <n v="16675353.470000003"/>
    <n v="68331381"/>
    <n v="41378.04831265509"/>
    <n v="51656027.530000001"/>
    <n v="1651.392073489882"/>
    <n v="-1219.2879265101178"/>
    <n v="-609.64396325505891"/>
    <n v="2728.3560367449409"/>
    <n v="1364"/>
  </r>
  <r>
    <n v="1"/>
    <s v="RSO1.2"/>
    <s v="EAKR"/>
    <s v="Syrjäisimmät tai pohjoisen harvaan asutut alueet"/>
    <x v="0"/>
    <s v="Tuetut yritykset (joista mikro-, pk- ja suuryrityksiä)"/>
    <s v="yritystä"/>
    <n v="85"/>
    <n v="370"/>
    <n v="318.2"/>
    <n v="88"/>
    <s v="Ei saatavissa"/>
    <e v="#VALUE!"/>
    <n v="6407689.6700000018"/>
    <n v="36122441"/>
    <e v="#VALUE!"/>
    <n v="29714751.329999998"/>
    <e v="#VALUE!"/>
    <e v="#VALUE!"/>
    <e v="#VALUE!"/>
    <e v="#VALUE!"/>
    <n v="378.46866758985846"/>
  </r>
  <r>
    <n v="1"/>
    <s v="RSO1.2"/>
    <s v="EAKR"/>
    <s v="Syrjäisimmät tai pohjoisen harvaan asutut alueet"/>
    <x v="1"/>
    <s v="Avustuksilla tuetut yritykset"/>
    <s v="yritystä"/>
    <n v="73"/>
    <n v="318"/>
    <n v="273.48"/>
    <n v="51"/>
    <n v="54"/>
    <n v="0.16981132075471697"/>
    <n v="6407689.6700000018"/>
    <n v="36122441"/>
    <n v="118660.91981481484"/>
    <n v="29714751.329999998"/>
    <n v="304.41733517971687"/>
    <n v="30.937335179716854"/>
    <n v="15.468667589858427"/>
    <n v="333.46866758985846"/>
    <n v="333.46866758985846"/>
  </r>
  <r>
    <n v="1"/>
    <s v="RSO1.2"/>
    <s v="EAKR"/>
    <s v="Syrjäisimmät tai pohjoisen harvaan asutut alueet"/>
    <x v="2"/>
    <s v="Muuta kuin rahoitustukea saaneet yritykset"/>
    <s v="yritystä"/>
    <n v="12"/>
    <n v="52"/>
    <n v="44.72"/>
    <n v="37"/>
    <s v="Ei saatavissa"/>
    <e v="#VALUE!"/>
    <n v="6407689.6700000018"/>
    <n v="36122441"/>
    <e v="#VALUE!"/>
    <n v="29714751.329999998"/>
    <e v="#VALUE!"/>
    <e v="#VALUE!"/>
    <e v="#VALUE!"/>
    <e v="#VALUE!"/>
    <n v="45"/>
  </r>
  <r>
    <n v="1"/>
    <s v="RSO1.2"/>
    <s v="EAKR"/>
    <s v="Syrjäisimmät tai pohjoisen harvaan asutut alueet"/>
    <x v="10"/>
    <s v="Yrityksille kehitettyjen digipalvelujen, -tuotteiden ja -prosessien arvo"/>
    <s v="euroa"/>
    <n v="439969"/>
    <n v="1912907"/>
    <n v="1645100.02"/>
    <n v="10433926"/>
    <n v="2523373.75"/>
    <n v="1.3191303863700641"/>
    <n v="6407689.6700000018"/>
    <n v="36122441"/>
    <n v="2.5393343613882018"/>
    <n v="29714751.329999998"/>
    <n v="14225161.345137946"/>
    <n v="12580061.325137947"/>
    <n v="6290030.6625689734"/>
    <n v="8202937.6625689734"/>
    <n v="8202937.6625689734"/>
  </r>
  <r>
    <n v="1"/>
    <s v="RSO1.2"/>
    <s v="EAKR"/>
    <s v="Syrjäisimmät tai pohjoisen harvaan asutut alueet"/>
    <x v="11"/>
    <s v="Digipalvelujen, -tuotteiden ja -prosessien kehittämiseen tukea saaneet julkiset laitokset"/>
    <s v="julkista laitosta"/>
    <n v="9"/>
    <n v="37"/>
    <n v="31.82"/>
    <n v="32"/>
    <n v="1"/>
    <n v="2.7027027027027029E-2"/>
    <n v="6407689.6700000018"/>
    <n v="36122441"/>
    <n v="6407689.6700000018"/>
    <n v="29714751.329999998"/>
    <n v="5.6373580588836463"/>
    <n v="-26.182641941116355"/>
    <n v="-13.091320970558177"/>
    <n v="23.908679029441821"/>
    <n v="23.908679029441821"/>
  </r>
  <r>
    <n v="1"/>
    <s v="RSO1.2"/>
    <s v="EAKR"/>
    <s v="Syrjäisimmät tai pohjoisen harvaan asutut alueet"/>
    <x v="8"/>
    <s v="Yhteiskehittämistä tukevat uudet alustat tai verkostot"/>
    <s v="kpl"/>
    <n v="9"/>
    <n v="37"/>
    <n v="31.82"/>
    <n v="45"/>
    <n v="10"/>
    <n v="0.27027027027027029"/>
    <n v="6407689.6700000018"/>
    <n v="36122441"/>
    <n v="640768.96700000018"/>
    <n v="29714751.329999998"/>
    <n v="56.373580588836461"/>
    <n v="24.553580588836461"/>
    <n v="12.27679029441823"/>
    <n v="49.276790294418234"/>
    <n v="49.276790294418234"/>
  </r>
  <r>
    <n v="1"/>
    <s v="RSO1.2"/>
    <s v="EAKR"/>
    <s v="Syrjäisimmät tai pohjoisen harvaan asutut alueet"/>
    <x v="9"/>
    <s v="Yhteiskehittämiseen osallistuvat yritykset"/>
    <s v="kpl"/>
    <n v="19"/>
    <n v="82"/>
    <n v="70.52"/>
    <n v="249"/>
    <n v="89"/>
    <n v="1.0853658536585367"/>
    <n v="6407689.6700000018"/>
    <n v="36122441"/>
    <n v="71996.513146067431"/>
    <n v="29714751.329999998"/>
    <n v="501.72486724064453"/>
    <n v="431.20486724064455"/>
    <n v="215.60243362032227"/>
    <n v="297.60243362032224"/>
    <n v="297.60243362032224"/>
  </r>
  <r>
    <n v="1"/>
    <s v="RSO1.2"/>
    <s v="EAKR"/>
    <s v="Syrjäisimmät tai pohjoisen harvaan asutut alueet"/>
    <x v="12"/>
    <s v="Yritykset yhteistyössä tutkimuslaitosten kanssa"/>
    <s v="kpl"/>
    <n v="127"/>
    <n v="550"/>
    <n v="473"/>
    <n v="104"/>
    <n v="8"/>
    <n v="1.4545454545454545E-2"/>
    <n v="6407689.6700000018"/>
    <n v="36122441"/>
    <n v="800961.20875000022"/>
    <n v="29714751.329999998"/>
    <n v="45.09886447106917"/>
    <n v="-427.90113552893081"/>
    <n v="-213.9505677644654"/>
    <n v="336.0494322355346"/>
    <n v="168"/>
  </r>
  <r>
    <n v="1"/>
    <s v="RSO1.3"/>
    <s v="EAKR"/>
    <s v="Kehittyneemmät alueet"/>
    <x v="0"/>
    <s v="Tuetut yritykset (joista mikro-, pk- ja suuryrityksiä)"/>
    <s v="yritystä"/>
    <n v="126"/>
    <n v="547"/>
    <n v="470.42"/>
    <n v="346"/>
    <s v="Ei saatavissa"/>
    <e v="#VALUE!"/>
    <n v="6819777.7700000014"/>
    <n v="31807628"/>
    <e v="#VALUE!"/>
    <n v="24987850.229999997"/>
    <e v="#VALUE!"/>
    <e v="#VALUE!"/>
    <e v="#VALUE!"/>
    <e v="#VALUE!"/>
    <n v="661.07571772836513"/>
  </r>
  <r>
    <n v="1"/>
    <s v="RSO1.3"/>
    <s v="EAKR"/>
    <s v="Kehittyneemmät alueet"/>
    <x v="1"/>
    <s v="Avustuksilla tuetut yritykset"/>
    <s v="yritystä"/>
    <n v="83"/>
    <n v="363"/>
    <n v="312.18"/>
    <n v="133"/>
    <n v="127"/>
    <n v="0.34986225895316803"/>
    <n v="6819777.7700000014"/>
    <n v="31807628"/>
    <n v="53699.037559055127"/>
    <n v="24987850.229999997"/>
    <n v="592.33143545673033"/>
    <n v="280.15143545673033"/>
    <n v="140.07571772836516"/>
    <n v="503.07571772836513"/>
    <n v="503.07571772836513"/>
  </r>
  <r>
    <n v="1"/>
    <s v="RSO1.3"/>
    <s v="EAKR"/>
    <s v="Kehittyneemmät alueet"/>
    <x v="2"/>
    <s v="Muuta kuin rahoitustukea saaneet yritykset"/>
    <s v="yritystä"/>
    <n v="42"/>
    <n v="184"/>
    <n v="158.24"/>
    <n v="213"/>
    <s v="Ei saatavissa"/>
    <e v="#VALUE!"/>
    <n v="6819777.7700000014"/>
    <n v="31807628"/>
    <e v="#VALUE!"/>
    <n v="24987850.229999997"/>
    <e v="#VALUE!"/>
    <e v="#VALUE!"/>
    <e v="#VALUE!"/>
    <e v="#VALUE!"/>
    <n v="158"/>
  </r>
  <r>
    <n v="1"/>
    <s v="RSO1.3"/>
    <s v="EAKR"/>
    <s v="Kehittyneemmät alueet"/>
    <x v="13"/>
    <s v="Tuetut uudet yritykset"/>
    <s v="yritystä"/>
    <n v="22"/>
    <n v="96"/>
    <n v="82.56"/>
    <n v="136"/>
    <n v="11"/>
    <n v="0.11458333333333333"/>
    <n v="6819777.7700000014"/>
    <n v="31807628"/>
    <n v="619979.79727272736"/>
    <n v="24987850.229999997"/>
    <n v="51.304297559244361"/>
    <n v="-31.255702440755641"/>
    <n v="-15.627851220377821"/>
    <n v="80.372148779622179"/>
    <n v="80.372148779622179"/>
  </r>
  <r>
    <n v="1"/>
    <s v="RSO1.3"/>
    <s v="EAKR"/>
    <s v="Kehittyneemmät alueet"/>
    <x v="14"/>
    <s v="Perustettujen yrityshautomojen kapasiteetti"/>
    <s v="yritystä"/>
    <n v="3"/>
    <n v="15"/>
    <n v="12.9"/>
    <n v="150"/>
    <n v="2"/>
    <n v="0.13333333333333333"/>
    <n v="6819777.7700000014"/>
    <n v="31807628"/>
    <n v="3409888.8850000007"/>
    <n v="24987850.229999997"/>
    <n v="9.3280541016807916"/>
    <n v="-3.5719458983192087"/>
    <n v="-1.7859729491596044"/>
    <n v="13.214027050840397"/>
    <n v="13.214027050840397"/>
  </r>
  <r>
    <n v="1"/>
    <s v="RSO1.3"/>
    <s v="EAKR"/>
    <s v="Kehittyneemmät alueet"/>
    <x v="5"/>
    <s v="Yhdennettyjen aluekehitysstrategioiden puitteissa toteutettavien hankkeiden piiriin kuuluva asukasmäärä"/>
    <s v="henkilöä"/>
    <n v="1172713"/>
    <n v="1172713"/>
    <n v="1008533.1799999999"/>
    <n v="1172713"/>
    <n v="0"/>
    <n v="0"/>
    <n v="6819777.7700000014"/>
    <n v="31807628"/>
    <e v="#DIV/0!"/>
    <n v="24987850.229999997"/>
    <e v="#DIV/0!"/>
    <e v="#DIV/0!"/>
    <e v="#DIV/0!"/>
    <e v="#DIV/0!"/>
    <e v="#DIV/0!"/>
  </r>
  <r>
    <n v="1"/>
    <s v="RSO1.3"/>
    <s v="EAKR"/>
    <s v="Kehittyneemmät alueet"/>
    <x v="6"/>
    <s v="Tuen piiriin kuuluvat yhdennetyt aluekehitysstrategiat"/>
    <s v="vaikutusta strategioihin"/>
    <n v="1"/>
    <n v="1"/>
    <n v="0.86"/>
    <n v="1"/>
    <n v="1"/>
    <n v="1"/>
    <n v="6819777.7700000014"/>
    <n v="31807628"/>
    <n v="6819777.7700000014"/>
    <n v="24987850.229999997"/>
    <n v="4.6640270508403958"/>
    <n v="3.8040270508403959"/>
    <n v="1.902013525420198"/>
    <n v="2.9020135254201982"/>
    <n v="2.9020135254201982"/>
  </r>
  <r>
    <n v="1"/>
    <s v="RSO1.3"/>
    <s v="EAKR"/>
    <s v="Siirtymäalueet"/>
    <x v="0"/>
    <s v="Tuetut yritykset (joista mikro-, pk- ja suuryrityksiä)"/>
    <s v="yritystä"/>
    <n v="682"/>
    <n v="2966"/>
    <n v="2550.7599999999998"/>
    <n v="932"/>
    <s v="Ei saatavissa"/>
    <e v="#VALUE!"/>
    <n v="54227823.049999982"/>
    <n v="192236668"/>
    <e v="#VALUE!"/>
    <n v="138008844.95000002"/>
    <e v="#VALUE!"/>
    <e v="#VALUE!"/>
    <e v="#VALUE!"/>
    <e v="#VALUE!"/>
    <n v="3165.0537023447141"/>
  </r>
  <r>
    <n v="1"/>
    <s v="RSO1.3"/>
    <s v="EAKR"/>
    <s v="Siirtymäalueet"/>
    <x v="1"/>
    <s v="Avustuksilla tuetut yritykset"/>
    <s v="yritystä"/>
    <n v="508"/>
    <n v="2209"/>
    <n v="1899.74"/>
    <n v="740"/>
    <n v="708"/>
    <n v="0.32050701674966048"/>
    <n v="54227823.049999982"/>
    <n v="192236668"/>
    <n v="76592.970409604488"/>
    <n v="138008844.95000002"/>
    <n v="2509.8474046894285"/>
    <n v="610.10740468942845"/>
    <n v="305.05370234471422"/>
    <n v="2514.0537023447141"/>
    <n v="2514.0537023447141"/>
  </r>
  <r>
    <n v="1"/>
    <s v="RSO1.3"/>
    <s v="EAKR"/>
    <s v="Siirtymäalueet"/>
    <x v="2"/>
    <s v="Muuta kuin rahoitustukea saaneet yritykset"/>
    <s v="yritystä"/>
    <n v="174"/>
    <n v="757"/>
    <n v="651.02"/>
    <n v="192"/>
    <s v="Ei saatavissa"/>
    <e v="#VALUE!"/>
    <n v="54227823.049999982"/>
    <n v="192236668"/>
    <e v="#VALUE!"/>
    <n v="138008844.95000002"/>
    <e v="#VALUE!"/>
    <e v="#VALUE!"/>
    <e v="#VALUE!"/>
    <e v="#VALUE!"/>
    <n v="651"/>
  </r>
  <r>
    <n v="1"/>
    <s v="RSO1.3"/>
    <s v="EAKR"/>
    <s v="Siirtymäalueet"/>
    <x v="13"/>
    <s v="Tuetut uudet yritykset"/>
    <s v="yritystä"/>
    <n v="89"/>
    <n v="387"/>
    <n v="332.82"/>
    <n v="196"/>
    <n v="59"/>
    <n v="0.15245478036175711"/>
    <n v="54227823.049999982"/>
    <n v="192236668"/>
    <n v="919115.64491525397"/>
    <n v="138008844.95000002"/>
    <n v="209.15395039078567"/>
    <n v="-123.66604960921433"/>
    <n v="-61.833024804607163"/>
    <n v="325.16697519539287"/>
    <n v="325.16697519539287"/>
  </r>
  <r>
    <n v="1"/>
    <s v="RSO1.3"/>
    <s v="EAKR"/>
    <s v="Siirtymäalueet"/>
    <x v="14"/>
    <s v="Perustettujen yrityshautomojen kapasiteetti"/>
    <s v="yritystä"/>
    <n v="46"/>
    <n v="200"/>
    <n v="172"/>
    <n v="112"/>
    <n v="73"/>
    <n v="0.36499999999999999"/>
    <n v="54227823.049999982"/>
    <n v="192236668"/>
    <n v="742846.8910958902"/>
    <n v="138008844.95000002"/>
    <n v="258.78370133097206"/>
    <n v="86.783701330972065"/>
    <n v="43.391850665486032"/>
    <n v="243.39185066548603"/>
    <n v="243.39185066548603"/>
  </r>
  <r>
    <n v="1"/>
    <s v="RSO1.3"/>
    <s v="EAKR"/>
    <s v="Siirtymäalueet"/>
    <x v="5"/>
    <s v="Yhdennettyjen aluekehitysstrategioiden puitteissa toteutettavien hankkeiden piiriin kuuluva asukasmäärä"/>
    <s v="henkilöä"/>
    <n v="2392510"/>
    <n v="2392510"/>
    <n v="2057558.5999999999"/>
    <n v="1479950"/>
    <n v="539908"/>
    <n v="0.22566593243079444"/>
    <n v="54227823.049999982"/>
    <n v="192236668"/>
    <n v="100.4390063677515"/>
    <n v="138008844.95000002"/>
    <n v="1913964.2550438698"/>
    <n v="-143594.34495613002"/>
    <n v="-71797.172478065011"/>
    <n v="2320712.8275219351"/>
    <n v="2320712.8275219351"/>
  </r>
  <r>
    <n v="1"/>
    <s v="RSO1.3"/>
    <s v="EAKR"/>
    <s v="Siirtymäalueet"/>
    <x v="6"/>
    <s v="Tuen piiriin kuuluvat yhdennetyt aluekehitysstrategiat"/>
    <s v="vaikutusta strategioihin"/>
    <n v="1"/>
    <n v="1"/>
    <n v="0.86"/>
    <n v="1"/>
    <n v="1"/>
    <n v="1"/>
    <n v="54227823.049999982"/>
    <n v="192236668"/>
    <n v="54227823.049999982"/>
    <n v="138008844.95000002"/>
    <n v="3.5449822100133166"/>
    <n v="2.6849822100133167"/>
    <n v="1.3424911050066584"/>
    <n v="2.3424911050066584"/>
    <n v="2.3424911050066584"/>
  </r>
  <r>
    <n v="1"/>
    <s v="RSO1.3"/>
    <s v="EAKR"/>
    <s v="Syrjäisimmät tai pohjoisen harvaan asutut alueet"/>
    <x v="0"/>
    <s v="Tuetut yritykset (joista mikro-, pk- ja suuryrityksiä)"/>
    <s v="yritystä"/>
    <n v="237"/>
    <n v="1031"/>
    <n v="886.66"/>
    <n v="227"/>
    <s v="Ei saatavissa"/>
    <e v="#VALUE!"/>
    <n v="46753270.420000009"/>
    <n v="103715822"/>
    <e v="#VALUE!"/>
    <n v="56962551.579999991"/>
    <e v="#VALUE!"/>
    <e v="#VALUE!"/>
    <e v="#VALUE!"/>
    <e v="#VALUE!"/>
    <n v="879.7340545876491"/>
  </r>
  <r>
    <n v="1"/>
    <s v="RSO1.3"/>
    <s v="EAKR"/>
    <s v="Syrjäisimmät tai pohjoisen harvaan asutut alueet"/>
    <x v="1"/>
    <s v="Avustuksilla tuetut yritykset"/>
    <s v="yritystä"/>
    <n v="184"/>
    <n v="801"/>
    <n v="688.86"/>
    <n v="198"/>
    <n v="203"/>
    <n v="0.25343320848938827"/>
    <n v="46753270.420000009"/>
    <n v="103715822"/>
    <n v="230311.67694581285"/>
    <n v="56962551.579999991"/>
    <n v="450.3281091752981"/>
    <n v="-238.53189082470192"/>
    <n v="-119.26594541235096"/>
    <n v="681.7340545876491"/>
    <n v="681.7340545876491"/>
  </r>
  <r>
    <n v="1"/>
    <s v="RSO1.3"/>
    <s v="EAKR"/>
    <s v="Syrjäisimmät tai pohjoisen harvaan asutut alueet"/>
    <x v="2"/>
    <s v="Muuta kuin rahoitustukea saaneet yritykset"/>
    <s v="yritystä"/>
    <n v="53"/>
    <n v="230"/>
    <n v="197.79999999999998"/>
    <n v="29"/>
    <s v="Ei saatavissa"/>
    <e v="#VALUE!"/>
    <n v="46753270.420000009"/>
    <n v="103715822"/>
    <e v="#VALUE!"/>
    <n v="56962551.579999991"/>
    <e v="#VALUE!"/>
    <e v="#VALUE!"/>
    <e v="#VALUE!"/>
    <e v="#VALUE!"/>
    <n v="198"/>
  </r>
  <r>
    <n v="1"/>
    <s v="RSO1.3"/>
    <s v="EAKR"/>
    <s v="Syrjäisimmät tai pohjoisen harvaan asutut alueet"/>
    <x v="13"/>
    <s v="Tuetut uudet yritykset"/>
    <s v="yritystä"/>
    <n v="33"/>
    <n v="144"/>
    <n v="123.84"/>
    <n v="66"/>
    <n v="18"/>
    <n v="0.125"/>
    <n v="46753270.420000009"/>
    <n v="103715822"/>
    <n v="2597403.9122222229"/>
    <n v="56962551.579999991"/>
    <n v="39.930571256922981"/>
    <n v="-83.909428743077029"/>
    <n v="-41.954714371538515"/>
    <n v="102.04528562846149"/>
    <n v="102.04528562846149"/>
  </r>
  <r>
    <n v="1"/>
    <s v="RSO1.3"/>
    <s v="EAKR"/>
    <s v="Syrjäisimmät tai pohjoisen harvaan asutut alueet"/>
    <x v="14"/>
    <s v="Perustettujen yrityshautomojen kapasiteetti"/>
    <s v="yritystä"/>
    <n v="12"/>
    <n v="50"/>
    <n v="43"/>
    <n v="91"/>
    <n v="0"/>
    <n v="0"/>
    <n v="46753270.420000009"/>
    <n v="103715822"/>
    <n v="103715822"/>
    <n v="56962551.579999991"/>
    <n v="1"/>
    <n v="-42"/>
    <n v="-21"/>
    <n v="29"/>
    <n v="29"/>
  </r>
  <r>
    <n v="2"/>
    <s v="RSO2.1"/>
    <s v="EAKR"/>
    <s v="Kehittyneemmät alueet"/>
    <x v="0"/>
    <s v="Tuetut yritykset (joista mikro-, pk- ja suuryrityksiä)"/>
    <s v="yritystä"/>
    <n v="17"/>
    <n v="72"/>
    <n v="61.92"/>
    <n v="100"/>
    <s v="Ei saatavissa"/>
    <e v="#VALUE!"/>
    <n v="2325084.44"/>
    <n v="13762037"/>
    <e v="#VALUE!"/>
    <n v="11436952.560000001"/>
    <e v="#VALUE!"/>
    <e v="#VALUE!"/>
    <e v="#VALUE!"/>
    <e v="#VALUE!"/>
    <n v="66.206292566131495"/>
  </r>
  <r>
    <n v="2"/>
    <s v="RSO2.1"/>
    <s v="EAKR"/>
    <s v="Kehittyneemmät alueet"/>
    <x v="1"/>
    <s v="Avustuksilla tuetut yritykset"/>
    <s v="yritystä"/>
    <n v="13"/>
    <n v="57"/>
    <n v="49.019999999999996"/>
    <n v="7"/>
    <n v="7"/>
    <n v="0.12280701754385964"/>
    <n v="2325084.44"/>
    <n v="13762037"/>
    <n v="332154.92"/>
    <n v="11436952.560000001"/>
    <n v="41.432585132262986"/>
    <n v="-7.5874148677370101"/>
    <n v="-3.7937074338685051"/>
    <n v="53.206292566131495"/>
    <n v="53.206292566131495"/>
  </r>
  <r>
    <n v="2"/>
    <s v="RSO2.1"/>
    <s v="EAKR"/>
    <s v="Kehittyneemmät alueet"/>
    <x v="2"/>
    <s v="Muuta kuin rahoitustukea saaneet yritykset"/>
    <s v="yritystä"/>
    <n v="3"/>
    <n v="15"/>
    <n v="12.9"/>
    <n v="93"/>
    <s v="Ei saatavissa"/>
    <e v="#VALUE!"/>
    <n v="2325084.44"/>
    <n v="13762037"/>
    <e v="#VALUE!"/>
    <n v="11436952.560000001"/>
    <e v="#VALUE!"/>
    <e v="#VALUE!"/>
    <e v="#VALUE!"/>
    <e v="#VALUE!"/>
    <n v="13"/>
  </r>
  <r>
    <n v="2"/>
    <s v="RSO2.1"/>
    <s v="EAKR"/>
    <s v="Kehittyneemmät alueet"/>
    <x v="5"/>
    <s v="Yhdennettyjen aluekehitysstrategioiden puitteissa toteutettavien hankkeiden piiriin kuuluva asukasmäärä"/>
    <s v="henkilöä"/>
    <n v="1172713"/>
    <n v="1172713"/>
    <n v="1008533.1799999999"/>
    <n v="1172713"/>
    <n v="1172713"/>
    <n v="1"/>
    <n v="2325084.44"/>
    <n v="13762037"/>
    <n v="1.9826542726140155"/>
    <n v="11436952.560000001"/>
    <n v="6941218.7440302167"/>
    <n v="5932685.564030217"/>
    <n v="2966342.7820151085"/>
    <n v="4139055.7820151085"/>
    <n v="4139055.7820151085"/>
  </r>
  <r>
    <n v="2"/>
    <s v="RSO2.1"/>
    <s v="EAKR"/>
    <s v="Kehittyneemmät alueet"/>
    <x v="6"/>
    <s v="Tuen piiriin kuuluvat yhdennetyt aluekehitysstrategiat"/>
    <s v="vaikutusta strategioihin"/>
    <n v="1"/>
    <n v="1"/>
    <n v="0.86"/>
    <n v="1"/>
    <n v="1"/>
    <n v="1"/>
    <n v="2325084.44"/>
    <n v="13762037"/>
    <n v="2325084.44"/>
    <n v="11436952.560000001"/>
    <n v="5.9189407331804258"/>
    <n v="5.0589407331804255"/>
    <n v="2.5294703665902127"/>
    <n v="3.5294703665902127"/>
    <n v="3.5294703665902127"/>
  </r>
  <r>
    <n v="2"/>
    <s v="RSO2.1"/>
    <s v="EAKR"/>
    <s v="Kehittyneemmät alueet"/>
    <x v="7"/>
    <s v="TKI-infrastruktuuri-investoinnit"/>
    <s v="euro"/>
    <n v="108036"/>
    <n v="469721"/>
    <n v="403960.06"/>
    <n v="0"/>
    <n v="0"/>
    <n v="0"/>
    <n v="2325084.44"/>
    <n v="13762037"/>
    <n v="13762037"/>
    <n v="11436952.560000001"/>
    <n v="1"/>
    <n v="-403959.06"/>
    <n v="-201979.53"/>
    <n v="267741.46999999997"/>
    <n v="267741.46999999997"/>
  </r>
  <r>
    <n v="2"/>
    <s v="RSO2.1"/>
    <s v="EAKR"/>
    <s v="Kehittyneemmät alueet"/>
    <x v="8"/>
    <s v="Yhteiskehittämistä tukevat uudet alustat tai verkostot"/>
    <s v="kpl"/>
    <n v="4"/>
    <n v="16"/>
    <n v="13.76"/>
    <n v="47"/>
    <n v="12"/>
    <n v="0.75"/>
    <n v="2325084.44"/>
    <n v="13762037"/>
    <n v="193757.03666666665"/>
    <n v="11436952.560000001"/>
    <n v="71.027288798165117"/>
    <n v="57.267288798165119"/>
    <n v="28.633644399082559"/>
    <n v="44.633644399082556"/>
    <n v="44.633644399082556"/>
  </r>
  <r>
    <n v="2"/>
    <s v="RSO2.1"/>
    <s v="EAKR"/>
    <s v="Kehittyneemmät alueet"/>
    <x v="9"/>
    <s v="Yhteiskehittämiseen osallistuvat yritykset"/>
    <s v="kpl"/>
    <n v="23"/>
    <n v="100"/>
    <n v="86"/>
    <n v="239"/>
    <n v="49"/>
    <n v="0.49"/>
    <n v="2325084.44"/>
    <n v="13762037"/>
    <n v="47450.702857142853"/>
    <n v="11436952.560000001"/>
    <n v="290.02809592584089"/>
    <n v="204.02809592584089"/>
    <n v="102.01404796292044"/>
    <n v="202.01404796292044"/>
    <n v="202.01404796292044"/>
  </r>
  <r>
    <n v="2"/>
    <s v="RSO2.1"/>
    <s v="EAKR"/>
    <s v="Kehittyneemmät alueet"/>
    <x v="12"/>
    <s v="Yritykset yhteistyössä tutkimuslaitosten kanssa"/>
    <s v="kpl"/>
    <n v="45"/>
    <n v="195"/>
    <n v="167.7"/>
    <n v="120"/>
    <n v="73"/>
    <n v="0.37435897435897436"/>
    <n v="2325084.44"/>
    <n v="13762037"/>
    <n v="31850.471780821917"/>
    <n v="11436952.560000001"/>
    <n v="432.08267352217109"/>
    <n v="264.3826735221711"/>
    <n v="132.19133676108555"/>
    <n v="327.19133676108555"/>
    <n v="164"/>
  </r>
  <r>
    <n v="2"/>
    <s v="RSO2.1"/>
    <s v="EAKR"/>
    <s v="Siirtymäalueet"/>
    <x v="0"/>
    <s v="Tuetut yritykset (joista mikro-, pk- ja suuryrityksiä)"/>
    <s v="yritystä"/>
    <n v="88"/>
    <n v="384"/>
    <n v="330.24"/>
    <n v="179"/>
    <s v="Ei saatavissa"/>
    <e v="#VALUE!"/>
    <n v="20538234.629999999"/>
    <n v="83676932"/>
    <e v="#VALUE!"/>
    <n v="63138697.370000005"/>
    <e v="#VALUE!"/>
    <e v="#VALUE!"/>
    <e v="#VALUE!"/>
    <e v="#VALUE!"/>
    <n v="434.89042785305838"/>
  </r>
  <r>
    <n v="2"/>
    <s v="RSO2.1"/>
    <s v="EAKR"/>
    <s v="Siirtymäalueet"/>
    <x v="1"/>
    <s v="Avustuksilla tuetut yritykset"/>
    <s v="yritystä"/>
    <n v="67"/>
    <n v="292"/>
    <n v="251.12"/>
    <n v="104"/>
    <n v="93"/>
    <n v="0.3184931506849315"/>
    <n v="20538234.629999999"/>
    <n v="83676932"/>
    <n v="220841.23258064516"/>
    <n v="63138697.370000005"/>
    <n v="378.90085570611677"/>
    <n v="127.78085570611677"/>
    <n v="63.890427853058384"/>
    <n v="355.89042785305838"/>
    <n v="355.89042785305838"/>
  </r>
  <r>
    <n v="2"/>
    <s v="RSO2.1"/>
    <s v="EAKR"/>
    <s v="Siirtymäalueet"/>
    <x v="2"/>
    <s v="Muuta kuin rahoitustukea saaneet yritykset"/>
    <s v="yritystä"/>
    <n v="21"/>
    <n v="92"/>
    <n v="79.12"/>
    <n v="75"/>
    <s v="Ei saatavissa"/>
    <e v="#VALUE!"/>
    <n v="20538234.629999999"/>
    <n v="83676932"/>
    <e v="#VALUE!"/>
    <n v="63138697.370000005"/>
    <e v="#VALUE!"/>
    <e v="#VALUE!"/>
    <e v="#VALUE!"/>
    <e v="#VALUE!"/>
    <n v="79"/>
  </r>
  <r>
    <n v="2"/>
    <s v="RSO2.1"/>
    <s v="EAKR"/>
    <s v="Siirtymäalueet"/>
    <x v="5"/>
    <s v="Yhdennettyjen aluekehitysstrategioiden puitteissa toteutettavien hankkeiden piiriin kuuluva asukasmäärä"/>
    <s v="henkilöä"/>
    <n v="2392510"/>
    <n v="2392510"/>
    <n v="2057558.5999999999"/>
    <n v="1106032"/>
    <n v="672782"/>
    <n v="0.28120342234724199"/>
    <n v="20538234.629999999"/>
    <n v="83676932"/>
    <n v="30.527324794658597"/>
    <n v="63138697.370000005"/>
    <n v="2741050.274233039"/>
    <n v="683491.67423303914"/>
    <n v="341745.83711651957"/>
    <n v="2734255.8371165195"/>
    <n v="2734255.8371165195"/>
  </r>
  <r>
    <n v="2"/>
    <s v="RSO2.1"/>
    <s v="EAKR"/>
    <s v="Siirtymäalueet"/>
    <x v="6"/>
    <s v="Tuen piiriin kuuluvat yhdennetyt aluekehitysstrategiat"/>
    <s v="vaikutusta strategioihin"/>
    <n v="1"/>
    <n v="1"/>
    <n v="0.86"/>
    <n v="1"/>
    <n v="1"/>
    <n v="1"/>
    <n v="20538234.629999999"/>
    <n v="83676932"/>
    <n v="20538234.629999999"/>
    <n v="63138697.370000005"/>
    <n v="4.074202749528137"/>
    <n v="3.2142027495281371"/>
    <n v="1.6071013747640686"/>
    <n v="2.6071013747640688"/>
    <n v="2.6071013747640688"/>
  </r>
  <r>
    <n v="2"/>
    <s v="RSO2.1"/>
    <s v="EAKR"/>
    <s v="Siirtymäalueet"/>
    <x v="7"/>
    <s v="TKI-infrastruktuuri-investoinnit"/>
    <s v="euro"/>
    <n v="667249"/>
    <n v="2901082"/>
    <n v="2494930.52"/>
    <n v="2458223"/>
    <n v="346338.98"/>
    <n v="0.11938269238856399"/>
    <n v="20538234.629999999"/>
    <n v="83676932"/>
    <n v="59.300961820699477"/>
    <n v="63138697.370000005"/>
    <n v="1411055.2245847704"/>
    <n v="-1083875.2954152296"/>
    <n v="-541937.64770761481"/>
    <n v="2359144.352292385"/>
    <n v="2359144.352292385"/>
  </r>
  <r>
    <n v="2"/>
    <s v="RSO2.1"/>
    <s v="EAKR"/>
    <s v="Siirtymäalueet"/>
    <x v="8"/>
    <s v="Yhteiskehittämistä tukevat uudet alustat tai verkostot"/>
    <s v="kpl"/>
    <n v="15"/>
    <n v="67"/>
    <n v="57.62"/>
    <n v="213"/>
    <n v="103"/>
    <n v="1.5373134328358209"/>
    <n v="20538234.629999999"/>
    <n v="83676932"/>
    <n v="199400.33621359224"/>
    <n v="63138697.370000005"/>
    <n v="419.64288320139809"/>
    <n v="362.02288320139809"/>
    <n v="181.01144160069904"/>
    <n v="248.01144160069904"/>
    <n v="248.01144160069904"/>
  </r>
  <r>
    <n v="2"/>
    <s v="RSO2.1"/>
    <s v="EAKR"/>
    <s v="Siirtymäalueet"/>
    <x v="9"/>
    <s v="Yhteiskehittämiseen osallistuvat yritykset"/>
    <s v="kpl"/>
    <n v="134"/>
    <n v="582"/>
    <n v="500.52"/>
    <n v="942"/>
    <n v="423"/>
    <n v="0.72680412371134018"/>
    <n v="20538234.629999999"/>
    <n v="83676932"/>
    <n v="48553.746170212762"/>
    <n v="63138697.370000005"/>
    <n v="1723.3877630504021"/>
    <n v="1222.8677630504021"/>
    <n v="611.43388152520106"/>
    <n v="1193.4338815252011"/>
    <n v="1193.4338815252011"/>
  </r>
  <r>
    <n v="2"/>
    <s v="RSO2.1"/>
    <s v="EAKR"/>
    <s v="Siirtymäalueet"/>
    <x v="12"/>
    <s v="Yritykset yhteistyössä tutkimuslaitosten kanssa"/>
    <s v="kpl"/>
    <n v="172"/>
    <n v="748"/>
    <n v="643.28"/>
    <n v="647"/>
    <n v="383"/>
    <n v="0.51203208556149737"/>
    <n v="20538234.629999999"/>
    <n v="83676932"/>
    <n v="53624.633498694515"/>
    <n v="63138697.370000005"/>
    <n v="1560.4196530692766"/>
    <n v="917.13965306927662"/>
    <n v="458.56982653463831"/>
    <n v="1206.5698265346382"/>
    <n v="603"/>
  </r>
  <r>
    <n v="2"/>
    <s v="RSO2.1"/>
    <s v="EAKR"/>
    <s v="Syrjäisimmät tai pohjoisen harvaan asutut alueet"/>
    <x v="0"/>
    <s v="Tuetut yritykset (joista mikro-, pk- ja suuryrityksiä)"/>
    <s v="yritystä"/>
    <n v="45"/>
    <n v="197"/>
    <n v="169.42"/>
    <n v="25"/>
    <s v="Ei saatavissa"/>
    <e v="#VALUE!"/>
    <n v="7472517.8299999991"/>
    <n v="61031817"/>
    <e v="#VALUE!"/>
    <n v="53559299.170000002"/>
    <e v="#VALUE!"/>
    <e v="#VALUE!"/>
    <e v="#VALUE!"/>
    <e v="#VALUE!"/>
    <n v="239.97255545013536"/>
  </r>
  <r>
    <n v="2"/>
    <s v="RSO2.1"/>
    <s v="EAKR"/>
    <s v="Syrjäisimmät tai pohjoisen harvaan asutut alueet"/>
    <x v="1"/>
    <s v="Avustuksilla tuetut yritykset"/>
    <s v="yritystä"/>
    <n v="41"/>
    <n v="178"/>
    <n v="153.07999999999998"/>
    <n v="25"/>
    <n v="30"/>
    <n v="0.16853932584269662"/>
    <n v="7472517.8299999991"/>
    <n v="61031817"/>
    <n v="249083.92766666663"/>
    <n v="53559299.170000002"/>
    <n v="245.02511090027073"/>
    <n v="91.945110900270748"/>
    <n v="45.972555450135374"/>
    <n v="223.97255545013536"/>
    <n v="223.97255545013536"/>
  </r>
  <r>
    <n v="2"/>
    <s v="RSO2.1"/>
    <s v="EAKR"/>
    <s v="Syrjäisimmät tai pohjoisen harvaan asutut alueet"/>
    <x v="2"/>
    <s v="Muuta kuin rahoitustukea saaneet yritykset"/>
    <s v="yritystä"/>
    <n v="4"/>
    <n v="19"/>
    <n v="16.34"/>
    <n v="0"/>
    <s v="Ei saatavissa"/>
    <e v="#VALUE!"/>
    <n v="7472517.8299999991"/>
    <n v="61031817"/>
    <e v="#VALUE!"/>
    <n v="53559299.170000002"/>
    <e v="#VALUE!"/>
    <e v="#VALUE!"/>
    <e v="#VALUE!"/>
    <e v="#VALUE!"/>
    <n v="16"/>
  </r>
  <r>
    <n v="2"/>
    <s v="RSO2.1"/>
    <s v="EAKR"/>
    <s v="Syrjäisimmät tai pohjoisen harvaan asutut alueet"/>
    <x v="7"/>
    <s v="TKI-infrastruktuuri-investoinnit"/>
    <s v="euro"/>
    <n v="506520"/>
    <n v="2202263"/>
    <n v="1893946.18"/>
    <n v="0"/>
    <n v="0"/>
    <n v="0"/>
    <n v="7472517.8299999991"/>
    <n v="61031817"/>
    <n v="61031817"/>
    <n v="53559299.170000002"/>
    <n v="1"/>
    <n v="-1893945.18"/>
    <n v="-946972.59"/>
    <n v="1255290.4100000001"/>
    <n v="1255290.4100000001"/>
  </r>
  <r>
    <n v="2"/>
    <s v="RSO2.1"/>
    <s v="EAKR"/>
    <s v="Syrjäisimmät tai pohjoisen harvaan asutut alueet"/>
    <x v="8"/>
    <s v="Yhteiskehittämistä tukevat uudet alustat tai verkostot"/>
    <s v="kpl"/>
    <n v="9"/>
    <n v="37"/>
    <n v="31.82"/>
    <n v="36"/>
    <n v="17"/>
    <n v="0.45945945945945948"/>
    <n v="7472517.8299999991"/>
    <n v="61031817"/>
    <n v="439559.87235294114"/>
    <n v="53559299.170000002"/>
    <n v="138.84756284348674"/>
    <n v="107.02756284348675"/>
    <n v="53.513781421743374"/>
    <n v="90.513781421743374"/>
    <n v="90.513781421743374"/>
  </r>
  <r>
    <n v="2"/>
    <s v="RSO2.1"/>
    <s v="EAKR"/>
    <s v="Syrjäisimmät tai pohjoisen harvaan asutut alueet"/>
    <x v="9"/>
    <s v="Yhteiskehittämiseen osallistuvat yritykset"/>
    <s v="kpl"/>
    <n v="19"/>
    <n v="82"/>
    <n v="70.52"/>
    <n v="147"/>
    <n v="34"/>
    <n v="0.41463414634146339"/>
    <n v="7472517.8299999991"/>
    <n v="61031817"/>
    <n v="219779.93617647057"/>
    <n v="53559299.170000002"/>
    <n v="277.69512568697348"/>
    <n v="207.1751256869735"/>
    <n v="103.58756284348675"/>
    <n v="185.58756284348675"/>
    <n v="185.58756284348675"/>
  </r>
  <r>
    <n v="2"/>
    <s v="RSO2.1"/>
    <s v="EAKR"/>
    <s v="Syrjäisimmät tai pohjoisen harvaan asutut alueet"/>
    <x v="12"/>
    <s v="Yritykset yhteistyössä tutkimuslaitosten kanssa"/>
    <s v="kpl"/>
    <n v="95"/>
    <n v="413"/>
    <n v="355.18"/>
    <n v="83"/>
    <n v="24"/>
    <n v="5.8111380145278453E-2"/>
    <n v="7472517.8299999991"/>
    <n v="61031817"/>
    <n v="311354.9095833333"/>
    <n v="53559299.170000002"/>
    <n v="196.02008872021656"/>
    <n v="-159.15991127978344"/>
    <n v="-79.579955639891722"/>
    <n v="333.42004436010825"/>
    <n v="167"/>
  </r>
  <r>
    <n v="2"/>
    <s v="RSO2.4"/>
    <s v="EAKR"/>
    <s v="Kehittyneemmät alueet"/>
    <x v="0"/>
    <s v="Tuetut yritykset (joista mikro-, pk- ja suuryrityksiä)"/>
    <s v="yritystä"/>
    <n v="8"/>
    <n v="35"/>
    <n v="30.099999999999998"/>
    <n v="0"/>
    <s v="Ei saatavissa"/>
    <e v="#VALUE!"/>
    <n v="1002829.93"/>
    <n v="4857192"/>
    <e v="#VALUE!"/>
    <n v="3854362.07"/>
    <e v="#VALUE!"/>
    <e v="#VALUE!"/>
    <e v="#VALUE!"/>
    <e v="#VALUE!"/>
    <n v="21.6"/>
  </r>
  <r>
    <n v="2"/>
    <s v="RSO2.4"/>
    <s v="EAKR"/>
    <s v="Kehittyneemmät alueet"/>
    <x v="1"/>
    <s v="Avustuksilla tuetut yritykset"/>
    <s v="yritystä"/>
    <n v="7"/>
    <n v="30"/>
    <n v="25.8"/>
    <n v="0"/>
    <n v="0"/>
    <n v="0"/>
    <n v="1002829.93"/>
    <n v="4857192"/>
    <n v="4857192"/>
    <n v="3854362.07"/>
    <n v="1"/>
    <n v="-24.8"/>
    <n v="-12.4"/>
    <n v="17.600000000000001"/>
    <n v="17.600000000000001"/>
  </r>
  <r>
    <n v="2"/>
    <s v="RSO2.4"/>
    <s v="EAKR"/>
    <s v="Kehittyneemmät alueet"/>
    <x v="2"/>
    <s v="Muuta kuin rahoitustukea saaneet yritykset"/>
    <s v="yritystä"/>
    <n v="1"/>
    <n v="5"/>
    <n v="4.3"/>
    <n v="0"/>
    <s v="Ei saatavissa"/>
    <e v="#VALUE!"/>
    <n v="1002829.93"/>
    <n v="4857192"/>
    <e v="#VALUE!"/>
    <n v="3854362.07"/>
    <e v="#VALUE!"/>
    <e v="#VALUE!"/>
    <e v="#VALUE!"/>
    <e v="#VALUE!"/>
    <n v="4"/>
  </r>
  <r>
    <n v="2"/>
    <s v="RSO2.4"/>
    <s v="EAKR"/>
    <s v="Kehittyneemmät alueet"/>
    <x v="15"/>
    <s v="Ilmastonmuutokseen sopeutumiseksi rakennettu tai parannettu vihreä infrastruktuuri"/>
    <s v="hehtaaria"/>
    <n v="12"/>
    <n v="50"/>
    <n v="43"/>
    <n v="0"/>
    <n v="0"/>
    <n v="0"/>
    <n v="1002829.93"/>
    <n v="4857192"/>
    <n v="4857192"/>
    <n v="3854362.07"/>
    <n v="1"/>
    <n v="-42"/>
    <n v="-21"/>
    <n v="29"/>
    <n v="15"/>
  </r>
  <r>
    <n v="2"/>
    <s v="RSO2.4"/>
    <s v="EAKR"/>
    <s v="Kehittyneemmät alueet"/>
    <x v="16"/>
    <s v="Kansalliset tai maan alueelliset ilmastonmuutokseen sopeutumisen strategiat"/>
    <s v="strategiaa"/>
    <n v="1"/>
    <n v="1"/>
    <n v="0.86"/>
    <n v="7"/>
    <n v="0"/>
    <n v="0"/>
    <n v="1002829.93"/>
    <n v="4857192"/>
    <n v="4857192"/>
    <n v="3854362.07"/>
    <n v="1"/>
    <n v="0.14000000000000001"/>
    <n v="7.0000000000000007E-2"/>
    <n v="1.07"/>
    <n v="1.07"/>
  </r>
  <r>
    <n v="2"/>
    <s v="RSO2.4"/>
    <s v="EAKR"/>
    <s v="Kehittyneemmät alueet"/>
    <x v="8"/>
    <s v="Yhteiskehittämistä tukevat uudet alustat tai verkostot"/>
    <s v="kpl"/>
    <n v="4"/>
    <n v="18"/>
    <n v="15.48"/>
    <n v="26"/>
    <n v="17"/>
    <n v="0.94444444444444442"/>
    <n v="1002829.93"/>
    <n v="4857192"/>
    <n v="58989.995882352945"/>
    <n v="3854362.07"/>
    <n v="82.339249687132892"/>
    <n v="66.859249687132888"/>
    <n v="33.429624843566444"/>
    <n v="51.429624843566444"/>
    <n v="51.429624843566444"/>
  </r>
  <r>
    <n v="2"/>
    <s v="RSO2.4"/>
    <s v="EAKR"/>
    <s v="Kehittyneemmät alueet"/>
    <x v="12"/>
    <s v="Yritykset yhteistyössä tutkimuslaitosten kanssa"/>
    <s v="kpl"/>
    <n v="69"/>
    <n v="299"/>
    <n v="257.14"/>
    <n v="64"/>
    <n v="23"/>
    <n v="7.6923076923076927E-2"/>
    <n v="1002829.93"/>
    <n v="4857192"/>
    <n v="43601.301304347828"/>
    <n v="3854362.07"/>
    <n v="111.40016134141509"/>
    <n v="-145.73983865858492"/>
    <n v="-72.869919329292458"/>
    <n v="226.13008067070754"/>
    <n v="113"/>
  </r>
  <r>
    <n v="2"/>
    <s v="RSO2.4"/>
    <s v="EAKR"/>
    <s v="Siirtymäalueet"/>
    <x v="0"/>
    <s v="Tuetut yritykset (joista mikro-, pk- ja suuryrityksiä)"/>
    <s v="yritystä"/>
    <n v="46"/>
    <n v="201"/>
    <n v="172.85999999999999"/>
    <n v="31"/>
    <s v="Ei saatavissa"/>
    <e v="#VALUE!"/>
    <n v="6997703.7399999984"/>
    <n v="29743338"/>
    <e v="#VALUE!"/>
    <n v="22745634.260000002"/>
    <e v="#VALUE!"/>
    <e v="#VALUE!"/>
    <e v="#VALUE!"/>
    <e v="#VALUE!"/>
    <n v="128.67088517751398"/>
  </r>
  <r>
    <n v="2"/>
    <s v="RSO2.4"/>
    <s v="EAKR"/>
    <s v="Siirtymäalueet"/>
    <x v="1"/>
    <s v="Avustuksilla tuetut yritykset"/>
    <s v="yritystä"/>
    <n v="42"/>
    <n v="181"/>
    <n v="155.66"/>
    <n v="5"/>
    <n v="4"/>
    <n v="2.2099447513812154E-2"/>
    <n v="6997703.7399999984"/>
    <n v="29743338"/>
    <n v="1749425.9349999996"/>
    <n v="22745634.260000002"/>
    <n v="17.001770355027922"/>
    <n v="-138.65822964497207"/>
    <n v="-69.329114822486034"/>
    <n v="111.67088517751397"/>
    <n v="111.67088517751397"/>
  </r>
  <r>
    <n v="2"/>
    <s v="RSO2.4"/>
    <s v="EAKR"/>
    <s v="Siirtymäalueet"/>
    <x v="2"/>
    <s v="Muuta kuin rahoitustukea saaneet yritykset"/>
    <s v="yritystä"/>
    <n v="5"/>
    <n v="20"/>
    <n v="17.2"/>
    <n v="26"/>
    <s v="Ei saatavissa"/>
    <e v="#VALUE!"/>
    <n v="6997703.7399999984"/>
    <n v="29743338"/>
    <e v="#VALUE!"/>
    <n v="22745634.260000002"/>
    <e v="#VALUE!"/>
    <e v="#VALUE!"/>
    <e v="#VALUE!"/>
    <e v="#VALUE!"/>
    <n v="17"/>
  </r>
  <r>
    <n v="2"/>
    <s v="RSO2.4"/>
    <s v="EAKR"/>
    <s v="Siirtymäalueet"/>
    <x v="15"/>
    <s v="Ilmastonmuutokseen sopeutumiseksi rakennettu tai parannettu vihreä infrastruktuuri"/>
    <s v="hehtaaria"/>
    <n v="460"/>
    <n v="2000"/>
    <n v="1720"/>
    <n v="669"/>
    <n v="14"/>
    <n v="7.0000000000000001E-3"/>
    <n v="6997703.7399999984"/>
    <n v="29743338"/>
    <n v="499835.98142857134"/>
    <n v="22745634.260000002"/>
    <n v="59.506196242597731"/>
    <n v="-1660.4938037574022"/>
    <n v="-830.24690187870112"/>
    <n v="1169.753098121299"/>
    <n v="585"/>
  </r>
  <r>
    <n v="2"/>
    <s v="RSO2.4"/>
    <s v="EAKR"/>
    <s v="Siirtymäalueet"/>
    <x v="16"/>
    <s v="Kansalliset tai maan alueelliset ilmastonmuutokseen sopeutumisen strategiat"/>
    <s v="strategiaa"/>
    <n v="2"/>
    <n v="10"/>
    <n v="8.6"/>
    <n v="82"/>
    <n v="12"/>
    <n v="1.2"/>
    <n v="6997703.7399999984"/>
    <n v="29743338"/>
    <n v="583141.97833333316"/>
    <n v="22745634.260000002"/>
    <n v="51.005311065083774"/>
    <n v="42.405311065083772"/>
    <n v="21.202655532541886"/>
    <n v="31.202655532541886"/>
    <n v="31.202655532541886"/>
  </r>
  <r>
    <n v="2"/>
    <s v="RSO2.4"/>
    <s v="EAKR"/>
    <s v="Siirtymäalueet"/>
    <x v="8"/>
    <s v="Yhteiskehittämistä tukevat uudet alustat tai verkostot"/>
    <s v="kpl"/>
    <n v="14"/>
    <n v="60"/>
    <n v="51.6"/>
    <n v="137"/>
    <n v="143"/>
    <n v="2.3833333333333333"/>
    <n v="6997703.7399999984"/>
    <n v="29743338"/>
    <n v="48934.991188811175"/>
    <n v="22745634.260000002"/>
    <n v="607.81329019224825"/>
    <n v="556.21329019224822"/>
    <n v="278.10664509612411"/>
    <n v="338.10664509612411"/>
    <n v="338.10664509612411"/>
  </r>
  <r>
    <n v="2"/>
    <s v="RSO2.4"/>
    <s v="EAKR"/>
    <s v="Siirtymäalueet"/>
    <x v="12"/>
    <s v="Yritykset yhteistyössä tutkimuslaitosten kanssa"/>
    <s v="kpl"/>
    <n v="171"/>
    <n v="742"/>
    <n v="638.12"/>
    <n v="321"/>
    <n v="83"/>
    <n v="0.11185983827493262"/>
    <n v="6997703.7399999984"/>
    <n v="29743338"/>
    <n v="84309.683614457812"/>
    <n v="22745634.260000002"/>
    <n v="352.78673486682942"/>
    <n v="-285.33326513317058"/>
    <n v="-142.66663256658529"/>
    <n v="599.33336743341465"/>
    <n v="300"/>
  </r>
  <r>
    <n v="2"/>
    <s v="RSO2.4"/>
    <s v="EAKR"/>
    <s v="Syrjäisimmät tai pohjoisen harvaan asutut alueet"/>
    <x v="0"/>
    <s v="Tuetut yritykset (joista mikro-, pk- ja suuryrityksiä)"/>
    <s v="yritystä"/>
    <n v="24"/>
    <n v="103"/>
    <n v="88.58"/>
    <n v="7"/>
    <s v="Ei saatavissa"/>
    <e v="#VALUE!"/>
    <n v="1930827.9100000001"/>
    <n v="21540639"/>
    <e v="#VALUE!"/>
    <n v="19609811.09"/>
    <e v="#VALUE!"/>
    <e v="#VALUE!"/>
    <e v="#VALUE!"/>
    <e v="#VALUE!"/>
    <n v="108.07466880334249"/>
  </r>
  <r>
    <n v="2"/>
    <s v="RSO2.4"/>
    <s v="EAKR"/>
    <s v="Syrjäisimmät tai pohjoisen harvaan asutut alueet"/>
    <x v="1"/>
    <s v="Avustuksilla tuetut yritykset"/>
    <s v="yritystä"/>
    <n v="20"/>
    <n v="85"/>
    <n v="73.099999999999994"/>
    <n v="7"/>
    <n v="8"/>
    <n v="9.4117647058823528E-2"/>
    <n v="1930827.9100000001"/>
    <n v="21540639"/>
    <n v="241353.48875000002"/>
    <n v="19609811.09"/>
    <n v="89.249337606684989"/>
    <n v="16.149337606684995"/>
    <n v="8.0746688033424974"/>
    <n v="93.07466880334249"/>
    <n v="93.07466880334249"/>
  </r>
  <r>
    <n v="2"/>
    <s v="RSO2.4"/>
    <s v="EAKR"/>
    <s v="Syrjäisimmät tai pohjoisen harvaan asutut alueet"/>
    <x v="2"/>
    <s v="Muuta kuin rahoitustukea saaneet yritykset"/>
    <s v="yritystä"/>
    <n v="4"/>
    <n v="18"/>
    <n v="15.48"/>
    <n v="0"/>
    <s v="Ei saatavissa"/>
    <e v="#VALUE!"/>
    <n v="1930827.9100000001"/>
    <n v="21540639"/>
    <e v="#VALUE!"/>
    <n v="19609811.09"/>
    <e v="#VALUE!"/>
    <e v="#VALUE!"/>
    <e v="#VALUE!"/>
    <e v="#VALUE!"/>
    <n v="15"/>
  </r>
  <r>
    <n v="2"/>
    <s v="RSO2.4"/>
    <s v="EAKR"/>
    <s v="Syrjäisimmät tai pohjoisen harvaan asutut alueet"/>
    <x v="15"/>
    <s v="Ilmastonmuutokseen sopeutumiseksi rakennettu tai parannettu vihreä infrastruktuuri"/>
    <s v="hehtaaria"/>
    <n v="230"/>
    <n v="1000"/>
    <n v="860"/>
    <n v="2"/>
    <n v="2"/>
    <n v="2E-3"/>
    <n v="1930827.9100000001"/>
    <n v="21540639"/>
    <n v="965413.95500000007"/>
    <n v="19609811.09"/>
    <n v="22.312334401671247"/>
    <n v="-837.68766559832875"/>
    <n v="-418.84383279916437"/>
    <n v="581.15616720083563"/>
    <n v="291"/>
  </r>
  <r>
    <n v="2"/>
    <s v="RSO2.4"/>
    <s v="EAKR"/>
    <s v="Syrjäisimmät tai pohjoisen harvaan asutut alueet"/>
    <x v="16"/>
    <s v="Kansalliset tai maan alueelliset ilmastonmuutokseen sopeutumisen strategiat"/>
    <s v="strategiaa"/>
    <n v="2"/>
    <n v="7"/>
    <n v="6.02"/>
    <n v="9"/>
    <n v="4"/>
    <n v="0.5714285714285714"/>
    <n v="1930827.9100000001"/>
    <n v="21540639"/>
    <n v="482706.97750000004"/>
    <n v="19609811.09"/>
    <n v="44.624668803342495"/>
    <n v="38.604668803342491"/>
    <n v="19.302334401671246"/>
    <n v="26.302334401671246"/>
    <n v="26.302334401671246"/>
  </r>
  <r>
    <n v="2"/>
    <s v="RSO2.4"/>
    <s v="EAKR"/>
    <s v="Syrjäisimmät tai pohjoisen harvaan asutut alueet"/>
    <x v="8"/>
    <s v="Yhteiskehittämistä tukevat uudet alustat tai verkostot"/>
    <s v="kpl"/>
    <n v="7"/>
    <n v="30"/>
    <n v="25.8"/>
    <n v="24"/>
    <n v="2"/>
    <n v="6.6666666666666666E-2"/>
    <n v="1930827.9100000001"/>
    <n v="21540639"/>
    <n v="965413.95500000007"/>
    <n v="19609811.09"/>
    <n v="22.312334401671247"/>
    <n v="-3.4876655983287534"/>
    <n v="-1.7438327991643767"/>
    <n v="28.256167200835623"/>
    <n v="28.256167200835623"/>
  </r>
  <r>
    <n v="2"/>
    <s v="RSO2.4"/>
    <s v="EAKR"/>
    <s v="Syrjäisimmät tai pohjoisen harvaan asutut alueet"/>
    <x v="12"/>
    <s v="Yritykset yhteistyössä tutkimuslaitosten kanssa"/>
    <s v="kpl"/>
    <n v="46"/>
    <n v="198"/>
    <n v="170.28"/>
    <n v="135"/>
    <n v="14"/>
    <n v="7.0707070707070704E-2"/>
    <n v="1930827.9100000001"/>
    <n v="21540639"/>
    <n v="137916.27928571429"/>
    <n v="19609811.09"/>
    <n v="156.18634081169876"/>
    <n v="-14.093659188301245"/>
    <n v="-7.0468295941506227"/>
    <n v="190.95317040584939"/>
    <n v="95"/>
  </r>
  <r>
    <n v="2"/>
    <s v="RSO2.6"/>
    <s v="EAKR"/>
    <s v="Kehittyneemmät alueet"/>
    <x v="0"/>
    <s v="Tuetut yritykset (joista mikro-, pk- ja suuryrityksiä)"/>
    <s v="yritystä"/>
    <n v="28"/>
    <n v="122"/>
    <n v="104.92"/>
    <n v="114"/>
    <s v="Ei saatavissa"/>
    <e v="#VALUE!"/>
    <n v="2668712.9499999997"/>
    <n v="13762037"/>
    <e v="#VALUE!"/>
    <n v="11093324.050000001"/>
    <e v="#VALUE!"/>
    <e v="#VALUE!"/>
    <e v="#VALUE!"/>
    <e v="#VALUE!"/>
    <n v="93.078403383548618"/>
  </r>
  <r>
    <n v="2"/>
    <s v="RSO2.6"/>
    <s v="EAKR"/>
    <s v="Kehittyneemmät alueet"/>
    <x v="1"/>
    <s v="Avustuksilla tuetut yritykset"/>
    <s v="yritystä"/>
    <n v="12"/>
    <n v="50"/>
    <n v="43"/>
    <n v="1"/>
    <n v="1"/>
    <n v="0.02"/>
    <n v="2668712.9499999997"/>
    <n v="13762037"/>
    <n v="2668712.9499999997"/>
    <n v="11093324.050000001"/>
    <n v="5.1568067670972262"/>
    <n v="-37.843193232902777"/>
    <n v="-18.921596616451389"/>
    <n v="31.078403383548611"/>
    <n v="31.078403383548611"/>
  </r>
  <r>
    <n v="2"/>
    <s v="RSO2.6"/>
    <s v="EAKR"/>
    <s v="Kehittyneemmät alueet"/>
    <x v="2"/>
    <s v="Muuta kuin rahoitustukea saaneet yritykset"/>
    <s v="yritystä"/>
    <n v="17"/>
    <n v="72"/>
    <n v="61.92"/>
    <n v="113"/>
    <s v="Ei saatavissa"/>
    <e v="#VALUE!"/>
    <n v="2668712.9499999997"/>
    <n v="13762037"/>
    <e v="#VALUE!"/>
    <n v="11093324.050000001"/>
    <e v="#VALUE!"/>
    <e v="#VALUE!"/>
    <e v="#VALUE!"/>
    <e v="#VALUE!"/>
    <n v="62"/>
  </r>
  <r>
    <n v="2"/>
    <s v="RSO2.6"/>
    <s v="EAKR"/>
    <s v="Kehittyneemmät alueet"/>
    <x v="5"/>
    <s v="Yhdennettyjen aluekehitysstrategioiden puitteissa toteutettavien hankkeiden piiriin kuuluva asukasmäärä"/>
    <s v="henkilöä"/>
    <n v="1172713"/>
    <n v="1172713"/>
    <n v="1008533.1799999999"/>
    <n v="1172713"/>
    <n v="1172713"/>
    <n v="1"/>
    <n v="2668712.9499999997"/>
    <n v="13762037"/>
    <n v="2.2756743977426699"/>
    <n v="11093324.050000001"/>
    <n v="6047454.3342628898"/>
    <n v="5038921.1542628901"/>
    <n v="2519460.5771314451"/>
    <n v="3692173.5771314451"/>
    <n v="3692173.5771314451"/>
  </r>
  <r>
    <n v="2"/>
    <s v="RSO2.6"/>
    <s v="EAKR"/>
    <s v="Kehittyneemmät alueet"/>
    <x v="6"/>
    <s v="Tuen piiriin kuuluvat yhdennetyt aluekehitysstrategiat"/>
    <s v="vaikutusta strategioihin"/>
    <n v="1"/>
    <n v="1"/>
    <n v="0.86"/>
    <n v="1"/>
    <n v="1"/>
    <n v="1"/>
    <n v="2668712.9499999997"/>
    <n v="13762037"/>
    <n v="2668712.9499999997"/>
    <n v="11093324.050000001"/>
    <n v="5.1568067670972262"/>
    <n v="4.2968067670972259"/>
    <n v="2.1484033835486129"/>
    <n v="3.1484033835486129"/>
    <n v="3.1484033835486129"/>
  </r>
  <r>
    <n v="2"/>
    <s v="RSO2.6"/>
    <s v="EAKR"/>
    <s v="Kehittyneemmät alueet"/>
    <x v="7"/>
    <s v="TKI-infrastruktuuri-investoinnit"/>
    <s v="euro"/>
    <n v="282555"/>
    <n v="1228501"/>
    <n v="1056510.8599999999"/>
    <n v="0"/>
    <n v="0"/>
    <n v="0"/>
    <n v="2668712.9499999997"/>
    <n v="13762037"/>
    <n v="13762037"/>
    <n v="11093324.050000001"/>
    <n v="1"/>
    <n v="-1056509.8599999999"/>
    <n v="-528254.92999999993"/>
    <n v="700246.07000000007"/>
    <n v="700246.07000000007"/>
  </r>
  <r>
    <n v="2"/>
    <s v="RSO2.6"/>
    <s v="EAKR"/>
    <s v="Kehittyneemmät alueet"/>
    <x v="8"/>
    <s v="Yhteiskehittämistä tukevat uudet alustat tai verkostot"/>
    <s v="kpl"/>
    <n v="6"/>
    <n v="25"/>
    <n v="21.5"/>
    <n v="69"/>
    <n v="28"/>
    <n v="1.1200000000000001"/>
    <n v="2668712.9499999997"/>
    <n v="13762037"/>
    <n v="95311.176785714269"/>
    <n v="11093324.050000001"/>
    <n v="144.39058947872235"/>
    <n v="122.89058947872235"/>
    <n v="61.445294739361174"/>
    <n v="86.445294739361174"/>
    <n v="86.445294739361174"/>
  </r>
  <r>
    <n v="2"/>
    <s v="RSO2.6"/>
    <s v="EAKR"/>
    <s v="Kehittyneemmät alueet"/>
    <x v="9"/>
    <s v="Yhteiskehittämiseen osallistuvat yritykset"/>
    <s v="kpl"/>
    <n v="26"/>
    <n v="111"/>
    <n v="95.46"/>
    <n v="471"/>
    <n v="105"/>
    <n v="0.94594594594594594"/>
    <n v="2668712.9499999997"/>
    <n v="13762037"/>
    <n v="25416.313809523806"/>
    <n v="11093324.050000001"/>
    <n v="541.46471054520873"/>
    <n v="446.00471054520875"/>
    <n v="223.00235527260438"/>
    <n v="334.0023552726044"/>
    <n v="334.0023552726044"/>
  </r>
  <r>
    <n v="2"/>
    <s v="RSO2.6"/>
    <s v="EAKR"/>
    <s v="Kehittyneemmät alueet"/>
    <x v="12"/>
    <s v="Yritykset yhteistyössä tutkimuslaitosten kanssa"/>
    <s v="kpl"/>
    <n v="80"/>
    <n v="346"/>
    <n v="297.56"/>
    <n v="288"/>
    <n v="68"/>
    <n v="0.19653179190751446"/>
    <n v="2668712.9499999997"/>
    <n v="13762037"/>
    <n v="39245.778676470582"/>
    <n v="11093324.050000001"/>
    <n v="350.66286016261142"/>
    <n v="53.102860162611421"/>
    <n v="26.55143008130571"/>
    <n v="372.55143008130574"/>
    <n v="186"/>
  </r>
  <r>
    <n v="2"/>
    <s v="RSO2.6"/>
    <s v="EAKR"/>
    <s v="Siirtymäalueet"/>
    <x v="0"/>
    <s v="Tuetut yritykset (joista mikro-, pk- ja suuryrityksiä)"/>
    <s v="yritystä"/>
    <n v="120"/>
    <n v="522"/>
    <n v="448.92"/>
    <n v="186"/>
    <s v="Ei saatavissa"/>
    <e v="#VALUE!"/>
    <n v="19657586.929999992"/>
    <n v="83676932"/>
    <e v="#VALUE!"/>
    <n v="64019345.070000008"/>
    <e v="#VALUE!"/>
    <e v="#VALUE!"/>
    <e v="#VALUE!"/>
    <e v="#VALUE!"/>
    <n v="538.00716894875768"/>
  </r>
  <r>
    <n v="2"/>
    <s v="RSO2.6"/>
    <s v="EAKR"/>
    <s v="Siirtymäalueet"/>
    <x v="1"/>
    <s v="Avustuksilla tuetut yritykset"/>
    <s v="yritystä"/>
    <n v="54"/>
    <n v="234"/>
    <n v="201.24"/>
    <n v="75"/>
    <n v="75"/>
    <n v="0.32051282051282054"/>
    <n v="19657586.929999992"/>
    <n v="83676932"/>
    <n v="262101.15906666656"/>
    <n v="64019345.070000008"/>
    <n v="319.25433789751543"/>
    <n v="118.01433789751542"/>
    <n v="59.007168948757709"/>
    <n v="293.00716894875768"/>
    <n v="293.00716894875768"/>
  </r>
  <r>
    <n v="2"/>
    <s v="RSO2.6"/>
    <s v="EAKR"/>
    <s v="Siirtymäalueet"/>
    <x v="2"/>
    <s v="Muuta kuin rahoitustukea saaneet yritykset"/>
    <s v="yritystä"/>
    <n v="66"/>
    <n v="288"/>
    <n v="247.68"/>
    <n v="111"/>
    <s v="Ei saatavissa"/>
    <e v="#VALUE!"/>
    <n v="19657586.929999992"/>
    <n v="83676932"/>
    <e v="#VALUE!"/>
    <n v="64019345.070000008"/>
    <e v="#VALUE!"/>
    <e v="#VALUE!"/>
    <e v="#VALUE!"/>
    <e v="#VALUE!"/>
    <n v="245"/>
  </r>
  <r>
    <n v="2"/>
    <s v="RSO2.6"/>
    <s v="EAKR"/>
    <s v="Siirtymäalueet"/>
    <x v="5"/>
    <s v="Yhdennettyjen aluekehitysstrategioiden puitteissa toteutettavien hankkeiden piiriin kuuluva asukasmäärä"/>
    <s v="henkilöä"/>
    <n v="2392510"/>
    <n v="2392510"/>
    <n v="2057558.5999999999"/>
    <n v="972140"/>
    <n v="582498"/>
    <n v="0.243467320930738"/>
    <n v="19657586.929999992"/>
    <n v="83676932"/>
    <n v="33.747046221617914"/>
    <n v="64019345.070000008"/>
    <n v="2479533.510888359"/>
    <n v="421974.91088835918"/>
    <n v="210987.45544417959"/>
    <n v="2603497.4554441795"/>
    <n v="2603497.4554441795"/>
  </r>
  <r>
    <n v="2"/>
    <s v="RSO2.6"/>
    <s v="EAKR"/>
    <s v="Siirtymäalueet"/>
    <x v="6"/>
    <s v="Tuen piiriin kuuluvat yhdennetyt aluekehitysstrategiat"/>
    <s v="vaikutusta strategioihin"/>
    <n v="1"/>
    <n v="1"/>
    <n v="0.86"/>
    <n v="1"/>
    <n v="1"/>
    <n v="1"/>
    <n v="19657586.929999992"/>
    <n v="83676932"/>
    <n v="19657586.929999992"/>
    <n v="64019345.070000008"/>
    <n v="4.2567245053002054"/>
    <n v="3.3967245053002055"/>
    <n v="1.6983622526501028"/>
    <n v="2.698362252650103"/>
    <n v="2.698362252650103"/>
  </r>
  <r>
    <n v="2"/>
    <s v="RSO2.6"/>
    <s v="EAKR"/>
    <s v="Siirtymäalueet"/>
    <x v="7"/>
    <s v="TKI-infrastruktuuri-investoinnit"/>
    <s v="euro"/>
    <n v="1766402"/>
    <n v="7680007"/>
    <n v="6604806.0199999996"/>
    <n v="2404271"/>
    <n v="1023200.28"/>
    <n v="0.13322908169224326"/>
    <n v="19657586.929999992"/>
    <n v="83676932"/>
    <n v="19.21186625359406"/>
    <n v="64019345.070000008"/>
    <n v="4355481.7057060311"/>
    <n v="-2249324.3142939685"/>
    <n v="-1124662.1571469842"/>
    <n v="6555344.8428530153"/>
    <n v="6555344.8428530153"/>
  </r>
  <r>
    <n v="2"/>
    <s v="RSO2.6"/>
    <s v="EAKR"/>
    <s v="Siirtymäalueet"/>
    <x v="8"/>
    <s v="Yhteiskehittämistä tukevat uudet alustat tai verkostot"/>
    <s v="kpl"/>
    <n v="23"/>
    <n v="102"/>
    <n v="87.72"/>
    <n v="326"/>
    <n v="238"/>
    <n v="2.3333333333333335"/>
    <n v="19657586.929999992"/>
    <n v="83676932"/>
    <n v="82594.903067226856"/>
    <n v="64019345.070000008"/>
    <n v="1013.1004322614489"/>
    <n v="925.38043226144885"/>
    <n v="462.69021613072442"/>
    <n v="564.69021613072437"/>
    <n v="564.69021613072437"/>
  </r>
  <r>
    <n v="2"/>
    <s v="RSO2.6"/>
    <s v="EAKR"/>
    <s v="Siirtymäalueet"/>
    <x v="9"/>
    <s v="Yhteiskehittämiseen osallistuvat yritykset"/>
    <s v="kpl"/>
    <n v="104"/>
    <n v="452"/>
    <n v="388.71999999999997"/>
    <n v="1256"/>
    <n v="485"/>
    <n v="1.0730088495575221"/>
    <n v="19657586.929999992"/>
    <n v="83676932"/>
    <n v="40531.10707216493"/>
    <n v="64019345.070000008"/>
    <n v="2064.5113850705998"/>
    <n v="1675.7913850705997"/>
    <n v="837.89569253529987"/>
    <n v="1289.8956925353"/>
    <n v="1289.8956925353"/>
  </r>
  <r>
    <n v="2"/>
    <s v="RSO2.6"/>
    <s v="EAKR"/>
    <s v="Siirtymäalueet"/>
    <x v="12"/>
    <s v="Yritykset yhteistyössä tutkimuslaitosten kanssa"/>
    <s v="kpl"/>
    <n v="889"/>
    <n v="3867"/>
    <n v="3325.62"/>
    <n v="725"/>
    <n v="303"/>
    <n v="7.8355314197051981E-2"/>
    <n v="19657586.929999992"/>
    <n v="83676932"/>
    <n v="64876.52452145212"/>
    <n v="64019345.070000008"/>
    <n v="1289.7875251059622"/>
    <n v="-2035.8324748940377"/>
    <n v="-1017.9162374470188"/>
    <n v="2849.0837625529812"/>
    <n v="1425"/>
  </r>
  <r>
    <n v="2"/>
    <s v="RSO2.6"/>
    <s v="EAKR"/>
    <s v="Syrjäisimmät tai pohjoisen harvaan asutut alueet"/>
    <x v="0"/>
    <s v="Tuetut yritykset (joista mikro-, pk- ja suuryrityksiä)"/>
    <s v="yritystä"/>
    <n v="46"/>
    <n v="199"/>
    <n v="171.14"/>
    <n v="35"/>
    <s v="Ei saatavissa"/>
    <e v="#VALUE!"/>
    <n v="5372174.3100000015"/>
    <n v="61031817"/>
    <e v="#VALUE!"/>
    <n v="55659642.689999998"/>
    <e v="#VALUE!"/>
    <e v="#VALUE!"/>
    <e v="#VALUE!"/>
    <e v="#VALUE!"/>
    <n v="260.58838462026745"/>
  </r>
  <r>
    <n v="2"/>
    <s v="RSO2.6"/>
    <s v="EAKR"/>
    <s v="Syrjäisimmät tai pohjoisen harvaan asutut alueet"/>
    <x v="1"/>
    <s v="Avustuksilla tuetut yritykset"/>
    <s v="yritystä"/>
    <n v="33"/>
    <n v="142"/>
    <n v="122.12"/>
    <n v="20"/>
    <n v="23"/>
    <n v="0.1619718309859155"/>
    <n v="5372174.3100000015"/>
    <n v="61031817"/>
    <n v="233572.79608695657"/>
    <n v="55659642.689999998"/>
    <n v="261.2967692405349"/>
    <n v="139.1767692405349"/>
    <n v="69.588384620267448"/>
    <n v="211.58838462026745"/>
    <n v="211.58838462026745"/>
  </r>
  <r>
    <n v="2"/>
    <s v="RSO2.6"/>
    <s v="EAKR"/>
    <s v="Syrjäisimmät tai pohjoisen harvaan asutut alueet"/>
    <x v="2"/>
    <s v="Muuta kuin rahoitustukea saaneet yritykset"/>
    <s v="yritystä"/>
    <n v="13"/>
    <n v="57"/>
    <n v="49.019999999999996"/>
    <n v="15"/>
    <s v="Ei saatavissa"/>
    <e v="#VALUE!"/>
    <n v="5372174.3100000015"/>
    <n v="61031817"/>
    <e v="#VALUE!"/>
    <n v="55659642.689999998"/>
    <e v="#VALUE!"/>
    <e v="#VALUE!"/>
    <e v="#VALUE!"/>
    <e v="#VALUE!"/>
    <n v="49"/>
  </r>
  <r>
    <n v="2"/>
    <s v="RSO2.6"/>
    <s v="EAKR"/>
    <s v="Syrjäisimmät tai pohjoisen harvaan asutut alueet"/>
    <x v="7"/>
    <s v="TKI-infrastruktuuri-investoinnit"/>
    <s v="euro"/>
    <n v="1967827"/>
    <n v="8555771"/>
    <n v="7357963.0599999996"/>
    <n v="899999"/>
    <n v="0"/>
    <n v="0"/>
    <n v="5372174.3100000015"/>
    <n v="61031817"/>
    <n v="61031817"/>
    <n v="55659642.689999998"/>
    <n v="1"/>
    <n v="-7357962.0599999996"/>
    <n v="-3678981.03"/>
    <n v="4876789.9700000007"/>
    <n v="4876789.9700000007"/>
  </r>
  <r>
    <n v="2"/>
    <s v="RSO2.6"/>
    <s v="EAKR"/>
    <s v="Syrjäisimmät tai pohjoisen harvaan asutut alueet"/>
    <x v="8"/>
    <s v="Yhteiskehittämistä tukevat uudet alustat tai verkostot"/>
    <s v="kpl"/>
    <n v="16"/>
    <n v="70"/>
    <n v="60.199999999999996"/>
    <n v="30"/>
    <n v="10"/>
    <n v="0.14285714285714285"/>
    <n v="5372174.3100000015"/>
    <n v="61031817"/>
    <n v="537217.4310000001"/>
    <n v="55659642.689999998"/>
    <n v="113.6072909741456"/>
    <n v="53.407290974145603"/>
    <n v="26.703645487072802"/>
    <n v="96.703645487072805"/>
    <n v="96.703645487072805"/>
  </r>
  <r>
    <n v="2"/>
    <s v="RSO2.6"/>
    <s v="EAKR"/>
    <s v="Syrjäisimmät tai pohjoisen harvaan asutut alueet"/>
    <x v="9"/>
    <s v="Yhteiskehittämiseen osallistuvat yritykset"/>
    <s v="kpl"/>
    <n v="43"/>
    <n v="187"/>
    <n v="160.82"/>
    <n v="59"/>
    <n v="31"/>
    <n v="0.16577540106951871"/>
    <n v="5372174.3100000015"/>
    <n v="61031817"/>
    <n v="173295.94548387101"/>
    <n v="55659642.689999998"/>
    <n v="352.18260201985134"/>
    <n v="191.36260201985135"/>
    <n v="95.681301009925676"/>
    <n v="282.68130100992568"/>
    <n v="282.68130100992568"/>
  </r>
  <r>
    <n v="2"/>
    <s v="RSO2.6"/>
    <s v="EAKR"/>
    <s v="Syrjäisimmät tai pohjoisen harvaan asutut alueet"/>
    <x v="12"/>
    <s v="Yritykset yhteistyössä tutkimuslaitosten kanssa"/>
    <s v="kpl"/>
    <n v="543"/>
    <n v="2359"/>
    <n v="2028.74"/>
    <n v="75"/>
    <n v="30"/>
    <n v="1.271725307333616E-2"/>
    <n v="5372174.3100000015"/>
    <n v="61031817"/>
    <n v="179072.47700000004"/>
    <n v="55659642.689999998"/>
    <n v="340.8218729224368"/>
    <n v="-1687.9181270775632"/>
    <n v="-843.95906353878161"/>
    <n v="1515.0409364612183"/>
    <n v="758"/>
  </r>
  <r>
    <n v="3"/>
    <s v="RSO3.2"/>
    <s v="EAKR"/>
    <s v="Syrjäisimmät tai pohjoisen harvaan asutut alueet"/>
    <x v="17"/>
    <s v="Pk-yritykset, joiden saavutettavuus on parantunut hankkeen seurauksena"/>
    <s v="kpl"/>
    <n v="150"/>
    <n v="650"/>
    <n v="559"/>
    <n v="491"/>
    <n v="129"/>
    <n v="0.19846153846153847"/>
    <n v="15743007.9"/>
    <n v="94260363.333333343"/>
    <n v="122038.82093023256"/>
    <n v="78517355.433333337"/>
    <n v="772.38015423977538"/>
    <n v="213.38015423977538"/>
    <n v="106.69007711988769"/>
    <n v="756.69007711988775"/>
    <n v="756.690077119887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B7ABE0-3E22-417F-9278-F4EADDF61BB7}" name="Pivot-taulukko1" cacheId="1" applyNumberFormats="0" applyBorderFormats="0" applyFontFormats="0" applyPatternFormats="0" applyAlignmentFormats="0" applyWidthHeightFormats="1" dataCaption="Arvot" updatedVersion="8" minRefreshableVersion="3" useAutoFormatting="1" itemPrintTitles="1" createdVersion="8" indent="0" outline="1" outlineData="1" multipleFieldFilters="0">
  <location ref="A3:D22" firstHeaderRow="0" firstDataRow="1" firstDataCol="1"/>
  <pivotFields count="22">
    <pivotField showAll="0"/>
    <pivotField showAll="0"/>
    <pivotField showAll="0"/>
    <pivotField showAll="0"/>
    <pivotField axis="axisRow" showAll="0">
      <items count="19">
        <item x="7"/>
        <item x="8"/>
        <item x="9"/>
        <item x="12"/>
        <item x="17"/>
        <item x="0"/>
        <item x="1"/>
        <item x="2"/>
        <item x="13"/>
        <item x="3"/>
        <item x="4"/>
        <item x="10"/>
        <item x="11"/>
        <item x="14"/>
        <item x="15"/>
        <item x="16"/>
        <item x="5"/>
        <item x="6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numFmtId="3" showAll="0"/>
    <pivotField numFmtId="3" showAll="0"/>
    <pivotField showAll="0"/>
    <pivotField numFmtId="3" showAll="0"/>
    <pivotField dataField="1" showAll="0"/>
    <pivotField showAll="0"/>
    <pivotField showAll="0"/>
    <pivotField showAll="0"/>
    <pivotField dataField="1" showAll="0"/>
  </pivotFields>
  <rowFields count="1">
    <field x="4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a  / Alkuperäinen _x000a_tavoite*0,86_x000a_A" fld="9" baseField="0" baseItem="0"/>
    <dataField name="Summa  / Laskennallinen " fld="17" baseField="4" baseItem="0"/>
    <dataField name="Summa  / Uusi tavoite " fld="21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79A287-5576-4460-AA01-16BA3698324F}" name="Pivot-taulukko1" cacheId="0" applyNumberFormats="0" applyBorderFormats="0" applyFontFormats="0" applyPatternFormats="0" applyAlignmentFormats="0" applyWidthHeightFormats="1" dataCaption="Arvot" updatedVersion="8" minRefreshableVersion="3" useAutoFormatting="1" itemPrintTitles="1" createdVersion="8" indent="0" outline="1" outlineData="1" multipleFieldFilters="0">
  <location ref="A3:E23" firstHeaderRow="0" firstDataRow="1" firstDataCol="1"/>
  <pivotFields count="21">
    <pivotField showAll="0"/>
    <pivotField showAll="0"/>
    <pivotField showAll="0"/>
    <pivotField showAll="0"/>
    <pivotField axis="axisRow" showAll="0">
      <items count="20">
        <item x="0"/>
        <item x="1"/>
        <item x="8"/>
        <item x="9"/>
        <item x="11"/>
        <item x="12"/>
        <item x="13"/>
        <item x="14"/>
        <item x="16"/>
        <item x="17"/>
        <item x="18"/>
        <item x="2"/>
        <item x="3"/>
        <item x="4"/>
        <item x="5"/>
        <item x="6"/>
        <item x="7"/>
        <item x="10"/>
        <item x="15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numFmtId="3" showAll="0"/>
    <pivotField numFmtId="3" showAll="0"/>
    <pivotField showAll="0"/>
    <pivotField numFmtId="3" showAll="0"/>
    <pivotField dataField="1" showAll="0"/>
    <pivotField showAll="0"/>
    <pivotField showAll="0"/>
    <pivotField showAll="0"/>
    <pivotField dataField="1"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ma  / Suunniteltu " fld="9" baseField="4" baseItem="0"/>
    <dataField name="Summa  / Toteuma " fld="10" baseField="4" baseItem="0"/>
    <dataField name="Summa  / Laskennallinen " fld="16" baseField="4" baseItem="0"/>
    <dataField name="Summa  / Uusi tavoite _x000a_kokonaislukuna_x000a_L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B304-0F55-42B9-964F-FA21A978D172}">
  <dimension ref="A1:P23"/>
  <sheetViews>
    <sheetView tabSelected="1" zoomScale="70" zoomScaleNormal="70" workbookViewId="0">
      <selection activeCell="B11" sqref="B11"/>
    </sheetView>
  </sheetViews>
  <sheetFormatPr defaultRowHeight="14.5" x14ac:dyDescent="0.35"/>
  <cols>
    <col min="1" max="1" width="7.90625" customWidth="1"/>
    <col min="2" max="2" width="53.1796875" customWidth="1"/>
    <col min="3" max="3" width="9.81640625" bestFit="1" customWidth="1"/>
    <col min="4" max="5" width="9.7265625" bestFit="1" customWidth="1"/>
    <col min="6" max="6" width="10.54296875" bestFit="1" customWidth="1"/>
    <col min="7" max="7" width="10.453125" bestFit="1" customWidth="1"/>
    <col min="8" max="8" width="9" bestFit="1" customWidth="1"/>
    <col min="9" max="9" width="13.26953125" bestFit="1" customWidth="1"/>
    <col min="10" max="10" width="10.81640625" bestFit="1" customWidth="1"/>
    <col min="11" max="11" width="11" bestFit="1" customWidth="1"/>
    <col min="12" max="12" width="11.08984375" customWidth="1"/>
    <col min="13" max="13" width="11.90625" customWidth="1"/>
    <col min="14" max="14" width="10.90625" customWidth="1"/>
    <col min="15" max="15" width="15.7265625" customWidth="1"/>
    <col min="16" max="16" width="12.36328125" customWidth="1"/>
  </cols>
  <sheetData>
    <row r="1" spans="1:12" ht="43.5" x14ac:dyDescent="0.35">
      <c r="A1" s="20" t="s">
        <v>150</v>
      </c>
      <c r="B1" s="20" t="s">
        <v>155</v>
      </c>
      <c r="C1" s="21" t="s">
        <v>141</v>
      </c>
      <c r="D1" s="21" t="s">
        <v>142</v>
      </c>
      <c r="E1" s="21" t="s">
        <v>184</v>
      </c>
      <c r="F1" s="21" t="s">
        <v>156</v>
      </c>
      <c r="G1" s="21" t="s">
        <v>157</v>
      </c>
      <c r="H1" s="21" t="s">
        <v>185</v>
      </c>
      <c r="I1" s="21" t="s">
        <v>161</v>
      </c>
      <c r="J1" s="21" t="s">
        <v>191</v>
      </c>
      <c r="K1" s="71" t="s">
        <v>187</v>
      </c>
      <c r="L1" s="30"/>
    </row>
    <row r="2" spans="1:12" x14ac:dyDescent="0.35">
      <c r="A2" s="24" t="s">
        <v>26</v>
      </c>
      <c r="B2" s="17" t="s">
        <v>27</v>
      </c>
      <c r="C2" s="25">
        <v>17508060</v>
      </c>
      <c r="D2" s="75">
        <v>76122001</v>
      </c>
      <c r="E2" s="74">
        <f t="shared" ref="E2:E17" si="0">0.86*D2</f>
        <v>65464920.859999999</v>
      </c>
      <c r="F2" s="18">
        <v>35052534</v>
      </c>
      <c r="G2" s="25">
        <v>9683206.5199999977</v>
      </c>
      <c r="H2" s="26">
        <f>G2/E2</f>
        <v>0.14791443100814278</v>
      </c>
      <c r="I2" s="72">
        <v>40406688.439385854</v>
      </c>
      <c r="J2" s="28">
        <v>63592884.789692923</v>
      </c>
      <c r="K2" s="70">
        <f>G2/J2</f>
        <v>0.15226870980964591</v>
      </c>
      <c r="L2" s="30"/>
    </row>
    <row r="3" spans="1:12" x14ac:dyDescent="0.35">
      <c r="A3" s="24" t="s">
        <v>29</v>
      </c>
      <c r="B3" s="17" t="s">
        <v>30</v>
      </c>
      <c r="C3" s="18">
        <v>334</v>
      </c>
      <c r="D3" s="68">
        <v>1478</v>
      </c>
      <c r="E3" s="74">
        <f t="shared" si="0"/>
        <v>1271.08</v>
      </c>
      <c r="F3" s="18">
        <v>2593</v>
      </c>
      <c r="G3" s="18">
        <v>1433</v>
      </c>
      <c r="H3" s="26">
        <f>G3/E3</f>
        <v>1.1273877332661988</v>
      </c>
      <c r="I3" s="72">
        <v>6638.1977456088844</v>
      </c>
      <c r="J3" s="27">
        <v>4161.5588728044422</v>
      </c>
      <c r="K3" s="70">
        <f t="shared" ref="K3:K17" si="1">G3/J3</f>
        <v>0.34434211885468591</v>
      </c>
      <c r="L3" s="30"/>
    </row>
    <row r="4" spans="1:12" x14ac:dyDescent="0.35">
      <c r="A4" s="24" t="s">
        <v>32</v>
      </c>
      <c r="B4" s="17" t="s">
        <v>33</v>
      </c>
      <c r="C4" s="18">
        <v>1215</v>
      </c>
      <c r="D4" s="68">
        <v>5274</v>
      </c>
      <c r="E4" s="74">
        <f t="shared" si="0"/>
        <v>4535.6400000000003</v>
      </c>
      <c r="F4" s="18">
        <v>10642</v>
      </c>
      <c r="G4" s="18">
        <v>3728</v>
      </c>
      <c r="H4" s="26">
        <f t="shared" ref="H4:H17" si="2">G4/E4</f>
        <v>0.82193472145055602</v>
      </c>
      <c r="I4" s="72">
        <v>16810.964745928442</v>
      </c>
      <c r="J4" s="27">
        <v>11411.662372964222</v>
      </c>
      <c r="K4" s="70">
        <f t="shared" si="1"/>
        <v>0.32668334184440456</v>
      </c>
      <c r="L4" s="30"/>
    </row>
    <row r="5" spans="1:12" x14ac:dyDescent="0.35">
      <c r="A5" s="24" t="s">
        <v>43</v>
      </c>
      <c r="B5" s="17" t="s">
        <v>44</v>
      </c>
      <c r="C5" s="18">
        <v>3133</v>
      </c>
      <c r="D5" s="68">
        <v>13611</v>
      </c>
      <c r="E5" s="74">
        <f t="shared" si="0"/>
        <v>11705.46</v>
      </c>
      <c r="F5" s="18">
        <v>3427</v>
      </c>
      <c r="G5" s="18">
        <v>1484</v>
      </c>
      <c r="H5" s="26">
        <f t="shared" si="2"/>
        <v>0.12677844356394366</v>
      </c>
      <c r="I5" s="72">
        <v>7028.4483892422359</v>
      </c>
      <c r="J5" s="28">
        <v>5637</v>
      </c>
      <c r="K5" s="70">
        <f t="shared" si="1"/>
        <v>0.26326059960972148</v>
      </c>
      <c r="L5" s="30"/>
    </row>
    <row r="6" spans="1:12" x14ac:dyDescent="0.35">
      <c r="A6" s="24" t="s">
        <v>60</v>
      </c>
      <c r="B6" s="17" t="s">
        <v>61</v>
      </c>
      <c r="C6" s="18">
        <v>150</v>
      </c>
      <c r="D6" s="68">
        <v>650</v>
      </c>
      <c r="E6" s="74">
        <f t="shared" si="0"/>
        <v>559</v>
      </c>
      <c r="F6" s="18">
        <v>491</v>
      </c>
      <c r="G6" s="18">
        <v>129</v>
      </c>
      <c r="H6" s="26">
        <f t="shared" si="2"/>
        <v>0.23076923076923078</v>
      </c>
      <c r="I6" s="72">
        <v>772.38015423977538</v>
      </c>
      <c r="J6" s="27">
        <v>756.69007711988775</v>
      </c>
      <c r="K6" s="70">
        <f t="shared" si="1"/>
        <v>0.17047930705130895</v>
      </c>
      <c r="L6" s="30"/>
    </row>
    <row r="7" spans="1:12" x14ac:dyDescent="0.35">
      <c r="A7" s="24" t="s">
        <v>8</v>
      </c>
      <c r="B7" s="17" t="s">
        <v>9</v>
      </c>
      <c r="C7" s="18">
        <v>2202</v>
      </c>
      <c r="D7" s="68">
        <v>9575</v>
      </c>
      <c r="E7" s="74">
        <f t="shared" si="0"/>
        <v>8234.5</v>
      </c>
      <c r="F7" s="18">
        <v>3973</v>
      </c>
      <c r="G7" s="18" t="s">
        <v>192</v>
      </c>
      <c r="H7" s="26"/>
      <c r="I7" s="72"/>
      <c r="J7" s="27">
        <v>9504.1944480567327</v>
      </c>
      <c r="K7" s="70"/>
      <c r="L7" s="30"/>
    </row>
    <row r="8" spans="1:12" x14ac:dyDescent="0.35">
      <c r="A8" s="24" t="s">
        <v>11</v>
      </c>
      <c r="B8" s="17" t="s">
        <v>12</v>
      </c>
      <c r="C8" s="18">
        <v>1403</v>
      </c>
      <c r="D8" s="68">
        <v>6098</v>
      </c>
      <c r="E8" s="74">
        <f t="shared" si="0"/>
        <v>5244.28</v>
      </c>
      <c r="F8" s="18">
        <v>1537</v>
      </c>
      <c r="G8" s="18">
        <v>1499</v>
      </c>
      <c r="H8" s="26">
        <f t="shared" si="2"/>
        <v>0.2858352338166536</v>
      </c>
      <c r="I8" s="72">
        <v>6080.668896113466</v>
      </c>
      <c r="J8" s="27">
        <v>6516.1944480567336</v>
      </c>
      <c r="K8" s="70">
        <f t="shared" si="1"/>
        <v>0.2300422450479564</v>
      </c>
      <c r="L8" s="30"/>
    </row>
    <row r="9" spans="1:12" x14ac:dyDescent="0.35">
      <c r="A9" s="24" t="s">
        <v>13</v>
      </c>
      <c r="B9" s="17" t="s">
        <v>14</v>
      </c>
      <c r="C9" s="18">
        <v>798</v>
      </c>
      <c r="D9" s="68">
        <v>3477</v>
      </c>
      <c r="E9" s="74">
        <f t="shared" si="0"/>
        <v>2990.22</v>
      </c>
      <c r="F9" s="18">
        <v>2436</v>
      </c>
      <c r="G9" s="18" t="s">
        <v>192</v>
      </c>
      <c r="H9" s="26"/>
      <c r="I9" s="72"/>
      <c r="J9" s="29">
        <v>2990</v>
      </c>
      <c r="K9" s="70"/>
      <c r="L9" s="30"/>
    </row>
    <row r="10" spans="1:12" x14ac:dyDescent="0.35">
      <c r="A10" s="24" t="s">
        <v>46</v>
      </c>
      <c r="B10" s="17" t="s">
        <v>47</v>
      </c>
      <c r="C10" s="18">
        <v>144</v>
      </c>
      <c r="D10" s="68">
        <v>627</v>
      </c>
      <c r="E10" s="74">
        <f t="shared" si="0"/>
        <v>539.22</v>
      </c>
      <c r="F10" s="18">
        <v>398</v>
      </c>
      <c r="G10" s="18">
        <v>88</v>
      </c>
      <c r="H10" s="26">
        <f t="shared" si="2"/>
        <v>0.16319869441044471</v>
      </c>
      <c r="I10" s="72">
        <v>300.38881920695297</v>
      </c>
      <c r="J10" s="28">
        <v>507.58440960347656</v>
      </c>
      <c r="K10" s="70">
        <f t="shared" si="1"/>
        <v>0.17337017909739455</v>
      </c>
      <c r="L10" s="30"/>
    </row>
    <row r="11" spans="1:12" x14ac:dyDescent="0.35">
      <c r="A11" s="24" t="s">
        <v>15</v>
      </c>
      <c r="B11" s="17" t="s">
        <v>16</v>
      </c>
      <c r="C11" s="18">
        <v>47</v>
      </c>
      <c r="D11" s="68">
        <v>206</v>
      </c>
      <c r="E11" s="74">
        <f t="shared" si="0"/>
        <v>177.16</v>
      </c>
      <c r="F11" s="18">
        <v>1249</v>
      </c>
      <c r="G11" s="18">
        <v>135</v>
      </c>
      <c r="H11" s="26">
        <f t="shared" si="2"/>
        <v>0.76202303002935201</v>
      </c>
      <c r="I11" s="72">
        <v>645.71435214178121</v>
      </c>
      <c r="J11" s="27">
        <v>323.4920910642636</v>
      </c>
      <c r="K11" s="70">
        <f t="shared" si="1"/>
        <v>0.41732086727641654</v>
      </c>
      <c r="L11" s="30"/>
    </row>
    <row r="12" spans="1:12" x14ac:dyDescent="0.35">
      <c r="A12" s="24" t="s">
        <v>18</v>
      </c>
      <c r="B12" s="17" t="s">
        <v>19</v>
      </c>
      <c r="C12" s="18">
        <v>1532</v>
      </c>
      <c r="D12" s="68">
        <v>6662</v>
      </c>
      <c r="E12" s="74">
        <f t="shared" si="0"/>
        <v>5729.32</v>
      </c>
      <c r="F12" s="18">
        <v>3923</v>
      </c>
      <c r="G12" s="18">
        <v>1548</v>
      </c>
      <c r="H12" s="26">
        <f t="shared" si="2"/>
        <v>0.27018913239267489</v>
      </c>
      <c r="I12" s="72">
        <v>6414.0228400203177</v>
      </c>
      <c r="J12" s="27">
        <v>6810</v>
      </c>
      <c r="K12" s="70">
        <f t="shared" si="1"/>
        <v>0.22731277533039648</v>
      </c>
      <c r="L12" s="30"/>
    </row>
    <row r="13" spans="1:12" x14ac:dyDescent="0.35">
      <c r="A13" s="24" t="s">
        <v>37</v>
      </c>
      <c r="B13" s="17" t="s">
        <v>38</v>
      </c>
      <c r="C13" s="18">
        <v>2088957</v>
      </c>
      <c r="D13" s="68">
        <v>9082419</v>
      </c>
      <c r="E13" s="74">
        <f t="shared" si="0"/>
        <v>7810880.3399999999</v>
      </c>
      <c r="F13" s="18">
        <v>38070233</v>
      </c>
      <c r="G13" s="18">
        <v>10412950.59</v>
      </c>
      <c r="H13" s="26">
        <f t="shared" si="2"/>
        <v>1.3331340561798954</v>
      </c>
      <c r="I13" s="73">
        <v>48714510.701528251</v>
      </c>
      <c r="J13" s="27">
        <v>29534234.180764124</v>
      </c>
      <c r="K13" s="70">
        <f t="shared" si="1"/>
        <v>0.35257222267107352</v>
      </c>
      <c r="L13" s="30"/>
    </row>
    <row r="14" spans="1:12" ht="24.5" x14ac:dyDescent="0.35">
      <c r="A14" s="24" t="s">
        <v>40</v>
      </c>
      <c r="B14" s="17" t="s">
        <v>41</v>
      </c>
      <c r="C14" s="18">
        <v>26</v>
      </c>
      <c r="D14" s="68">
        <v>111</v>
      </c>
      <c r="E14" s="74">
        <f t="shared" si="0"/>
        <v>95.46</v>
      </c>
      <c r="F14" s="18">
        <v>174</v>
      </c>
      <c r="G14" s="18">
        <v>32</v>
      </c>
      <c r="H14" s="26">
        <f t="shared" si="2"/>
        <v>0.33521893987010271</v>
      </c>
      <c r="I14" s="72">
        <v>142.948840514523</v>
      </c>
      <c r="J14" s="27">
        <v>134.74442025726151</v>
      </c>
      <c r="K14" s="70">
        <f t="shared" si="1"/>
        <v>0.23748664277825995</v>
      </c>
      <c r="L14" s="30"/>
    </row>
    <row r="15" spans="1:12" ht="14" customHeight="1" x14ac:dyDescent="0.35">
      <c r="A15" s="24" t="s">
        <v>48</v>
      </c>
      <c r="B15" s="17" t="s">
        <v>49</v>
      </c>
      <c r="C15" s="18">
        <v>61</v>
      </c>
      <c r="D15" s="68">
        <v>265</v>
      </c>
      <c r="E15" s="74">
        <f t="shared" si="0"/>
        <v>227.9</v>
      </c>
      <c r="F15" s="18">
        <v>353</v>
      </c>
      <c r="G15" s="18">
        <v>75</v>
      </c>
      <c r="H15" s="26">
        <f t="shared" si="2"/>
        <v>0.32909170688898637</v>
      </c>
      <c r="I15" s="72">
        <v>269.11175543265284</v>
      </c>
      <c r="J15" s="27">
        <v>285.6058777163264</v>
      </c>
      <c r="K15" s="70">
        <f t="shared" si="1"/>
        <v>0.26259963765343997</v>
      </c>
      <c r="L15" s="30"/>
    </row>
    <row r="16" spans="1:12" ht="24.5" x14ac:dyDescent="0.35">
      <c r="A16" s="24" t="s">
        <v>52</v>
      </c>
      <c r="B16" s="17" t="s">
        <v>159</v>
      </c>
      <c r="C16" s="18">
        <v>702</v>
      </c>
      <c r="D16" s="68">
        <v>3050</v>
      </c>
      <c r="E16" s="74">
        <f t="shared" si="0"/>
        <v>2623</v>
      </c>
      <c r="F16" s="18">
        <v>671</v>
      </c>
      <c r="G16" s="18">
        <v>16</v>
      </c>
      <c r="H16" s="26">
        <f t="shared" si="2"/>
        <v>6.0998856271444911E-3</v>
      </c>
      <c r="I16" s="72">
        <v>82.818530644268975</v>
      </c>
      <c r="J16" s="28">
        <v>891</v>
      </c>
      <c r="K16" s="70">
        <f t="shared" si="1"/>
        <v>1.7957351290684626E-2</v>
      </c>
    </row>
    <row r="17" spans="1:16" x14ac:dyDescent="0.35">
      <c r="A17" s="24" t="s">
        <v>55</v>
      </c>
      <c r="B17" s="17" t="s">
        <v>158</v>
      </c>
      <c r="C17" s="18">
        <v>5</v>
      </c>
      <c r="D17" s="68">
        <v>18</v>
      </c>
      <c r="E17" s="74">
        <f t="shared" si="0"/>
        <v>15.48</v>
      </c>
      <c r="F17" s="18">
        <v>98</v>
      </c>
      <c r="G17" s="18">
        <v>16</v>
      </c>
      <c r="H17" s="26">
        <f t="shared" si="2"/>
        <v>1.0335917312661498</v>
      </c>
      <c r="I17" s="72">
        <v>96.629979868426261</v>
      </c>
      <c r="J17" s="27">
        <v>58.574989934213129</v>
      </c>
      <c r="K17" s="70">
        <f t="shared" si="1"/>
        <v>0.27315412291098906</v>
      </c>
    </row>
    <row r="18" spans="1:16" ht="24.5" hidden="1" customHeight="1" x14ac:dyDescent="0.35">
      <c r="A18" s="24" t="s">
        <v>20</v>
      </c>
      <c r="B18" s="17" t="s">
        <v>21</v>
      </c>
      <c r="C18" s="18">
        <v>17826115</v>
      </c>
      <c r="D18" s="18">
        <v>17826115</v>
      </c>
      <c r="E18" s="18"/>
      <c r="F18" s="18">
        <v>12658271</v>
      </c>
      <c r="G18" s="18">
        <v>8562307</v>
      </c>
      <c r="H18" s="26">
        <f t="shared" ref="H18:H19" si="3">G18/D18</f>
        <v>0.48032378339307247</v>
      </c>
      <c r="I18" s="29">
        <v>17826115</v>
      </c>
      <c r="K18" t="s">
        <v>20</v>
      </c>
      <c r="L18">
        <v>15330458.899999999</v>
      </c>
      <c r="M18" t="e">
        <v>#DIV/0!</v>
      </c>
      <c r="N18" t="e">
        <v>#DIV/0!</v>
      </c>
      <c r="P18" t="e">
        <v>#DIV/0!</v>
      </c>
    </row>
    <row r="19" spans="1:16" hidden="1" x14ac:dyDescent="0.35">
      <c r="A19" s="24" t="s">
        <v>23</v>
      </c>
      <c r="B19" s="17" t="s">
        <v>24</v>
      </c>
      <c r="C19" s="18">
        <v>10</v>
      </c>
      <c r="D19" s="18">
        <v>10</v>
      </c>
      <c r="E19" s="18"/>
      <c r="F19" s="18">
        <v>10</v>
      </c>
      <c r="G19" s="18">
        <v>10</v>
      </c>
      <c r="H19" s="26">
        <f t="shared" si="3"/>
        <v>1</v>
      </c>
      <c r="I19" s="29">
        <v>10</v>
      </c>
      <c r="K19" t="s">
        <v>23</v>
      </c>
      <c r="L19">
        <v>8.6000000000000014</v>
      </c>
      <c r="M19">
        <v>46.228494128589496</v>
      </c>
      <c r="N19">
        <v>28.814247064294751</v>
      </c>
      <c r="P19">
        <v>28.114247064294748</v>
      </c>
    </row>
    <row r="20" spans="1:16" x14ac:dyDescent="0.35">
      <c r="A20" s="2" t="s">
        <v>189</v>
      </c>
    </row>
    <row r="21" spans="1:16" x14ac:dyDescent="0.35">
      <c r="A21" s="2" t="s">
        <v>190</v>
      </c>
    </row>
    <row r="22" spans="1:16" x14ac:dyDescent="0.35">
      <c r="A22" s="2" t="s">
        <v>193</v>
      </c>
    </row>
    <row r="23" spans="1:16" x14ac:dyDescent="0.35">
      <c r="A23" s="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A21F2-375F-4D23-A169-56842E384C95}">
  <dimension ref="A3:D22"/>
  <sheetViews>
    <sheetView zoomScale="70" zoomScaleNormal="70" workbookViewId="0">
      <selection activeCell="B16" sqref="B16"/>
    </sheetView>
  </sheetViews>
  <sheetFormatPr defaultRowHeight="14.5" x14ac:dyDescent="0.35"/>
  <cols>
    <col min="1" max="1" width="14" bestFit="1" customWidth="1"/>
    <col min="2" max="2" width="33" bestFit="1" customWidth="1"/>
    <col min="3" max="3" width="22.36328125" bestFit="1" customWidth="1"/>
    <col min="4" max="4" width="19.90625" bestFit="1" customWidth="1"/>
  </cols>
  <sheetData>
    <row r="3" spans="1:4" x14ac:dyDescent="0.35">
      <c r="A3" s="14" t="s">
        <v>146</v>
      </c>
      <c r="B3" t="s">
        <v>183</v>
      </c>
      <c r="C3" t="s">
        <v>177</v>
      </c>
      <c r="D3" t="s">
        <v>178</v>
      </c>
    </row>
    <row r="4" spans="1:4" x14ac:dyDescent="0.35">
      <c r="A4" s="15" t="s">
        <v>26</v>
      </c>
      <c r="B4" s="16">
        <v>65464920.859999999</v>
      </c>
      <c r="C4" s="16">
        <v>40406688.439385854</v>
      </c>
      <c r="D4" s="16">
        <v>63592884.789692923</v>
      </c>
    </row>
    <row r="5" spans="1:4" x14ac:dyDescent="0.35">
      <c r="A5" s="15" t="s">
        <v>29</v>
      </c>
      <c r="B5" s="16">
        <v>1271.08</v>
      </c>
      <c r="C5" s="16">
        <v>6638.1977456088844</v>
      </c>
      <c r="D5" s="16">
        <v>4161.5588728044422</v>
      </c>
    </row>
    <row r="6" spans="1:4" x14ac:dyDescent="0.35">
      <c r="A6" s="15" t="s">
        <v>32</v>
      </c>
      <c r="B6" s="16">
        <v>4535.6399999999994</v>
      </c>
      <c r="C6" s="16">
        <v>16810.964745928442</v>
      </c>
      <c r="D6" s="16">
        <v>11411.662372964222</v>
      </c>
    </row>
    <row r="7" spans="1:4" x14ac:dyDescent="0.35">
      <c r="A7" s="15" t="s">
        <v>43</v>
      </c>
      <c r="B7" s="16">
        <v>11705.460000000001</v>
      </c>
      <c r="C7" s="16">
        <v>7028.4483892422359</v>
      </c>
      <c r="D7" s="16">
        <v>5637</v>
      </c>
    </row>
    <row r="8" spans="1:4" x14ac:dyDescent="0.35">
      <c r="A8" s="15" t="s">
        <v>60</v>
      </c>
      <c r="B8" s="16">
        <v>559</v>
      </c>
      <c r="C8" s="16">
        <v>772.38015423977538</v>
      </c>
      <c r="D8" s="16">
        <v>756.69007711988775</v>
      </c>
    </row>
    <row r="9" spans="1:4" x14ac:dyDescent="0.35">
      <c r="A9" s="15" t="s">
        <v>8</v>
      </c>
      <c r="B9" s="16">
        <v>8234.5</v>
      </c>
      <c r="C9" s="16" t="e">
        <v>#VALUE!</v>
      </c>
      <c r="D9" s="16">
        <v>9504.1944480567327</v>
      </c>
    </row>
    <row r="10" spans="1:4" x14ac:dyDescent="0.35">
      <c r="A10" s="15" t="s">
        <v>11</v>
      </c>
      <c r="B10" s="16">
        <v>5244.28</v>
      </c>
      <c r="C10" s="16">
        <v>6080.668896113466</v>
      </c>
      <c r="D10" s="16">
        <v>6516.1944480567336</v>
      </c>
    </row>
    <row r="11" spans="1:4" x14ac:dyDescent="0.35">
      <c r="A11" s="15" t="s">
        <v>13</v>
      </c>
      <c r="B11" s="16">
        <v>2990.2200000000003</v>
      </c>
      <c r="C11" s="16" t="e">
        <v>#VALUE!</v>
      </c>
      <c r="D11" s="16">
        <v>2988</v>
      </c>
    </row>
    <row r="12" spans="1:4" x14ac:dyDescent="0.35">
      <c r="A12" s="15" t="s">
        <v>46</v>
      </c>
      <c r="B12" s="16">
        <v>539.22</v>
      </c>
      <c r="C12" s="16">
        <v>300.38881920695297</v>
      </c>
      <c r="D12" s="16">
        <v>507.58440960347656</v>
      </c>
    </row>
    <row r="13" spans="1:4" x14ac:dyDescent="0.35">
      <c r="A13" s="15" t="s">
        <v>15</v>
      </c>
      <c r="B13" s="16">
        <v>177.16000000000003</v>
      </c>
      <c r="C13" s="16">
        <v>645.71435214178121</v>
      </c>
      <c r="D13" s="16">
        <v>323.4920910642636</v>
      </c>
    </row>
    <row r="14" spans="1:4" x14ac:dyDescent="0.35">
      <c r="A14" s="15" t="s">
        <v>18</v>
      </c>
      <c r="B14" s="16">
        <v>5729.32</v>
      </c>
      <c r="C14" s="16">
        <v>6414.0228400203177</v>
      </c>
      <c r="D14" s="16">
        <v>6810</v>
      </c>
    </row>
    <row r="15" spans="1:4" x14ac:dyDescent="0.35">
      <c r="A15" s="15" t="s">
        <v>37</v>
      </c>
      <c r="B15" s="16">
        <v>7810880.3399999999</v>
      </c>
      <c r="C15" s="16">
        <v>48714510.701528251</v>
      </c>
      <c r="D15" s="16">
        <v>29534234.180764124</v>
      </c>
    </row>
    <row r="16" spans="1:4" x14ac:dyDescent="0.35">
      <c r="A16" s="15" t="s">
        <v>40</v>
      </c>
      <c r="B16" s="16">
        <v>95.460000000000008</v>
      </c>
      <c r="C16" s="16">
        <v>142.948840514523</v>
      </c>
      <c r="D16" s="16">
        <v>134.74442025726151</v>
      </c>
    </row>
    <row r="17" spans="1:4" x14ac:dyDescent="0.35">
      <c r="A17" s="15" t="s">
        <v>48</v>
      </c>
      <c r="B17" s="16">
        <v>227.9</v>
      </c>
      <c r="C17" s="16">
        <v>269.11175543265284</v>
      </c>
      <c r="D17" s="16">
        <v>285.6058777163264</v>
      </c>
    </row>
    <row r="18" spans="1:4" x14ac:dyDescent="0.35">
      <c r="A18" s="15" t="s">
        <v>52</v>
      </c>
      <c r="B18" s="16">
        <v>2623</v>
      </c>
      <c r="C18" s="16">
        <v>82.818530644268975</v>
      </c>
      <c r="D18" s="16">
        <v>891</v>
      </c>
    </row>
    <row r="19" spans="1:4" x14ac:dyDescent="0.35">
      <c r="A19" s="15" t="s">
        <v>55</v>
      </c>
      <c r="B19" s="16">
        <v>15.479999999999999</v>
      </c>
      <c r="C19" s="16">
        <v>96.629979868426261</v>
      </c>
      <c r="D19" s="16">
        <v>58.574989934213129</v>
      </c>
    </row>
    <row r="20" spans="1:4" x14ac:dyDescent="0.35">
      <c r="A20" s="15" t="s">
        <v>20</v>
      </c>
      <c r="B20" s="16">
        <v>15330458.899999999</v>
      </c>
      <c r="C20" s="16" t="e">
        <v>#DIV/0!</v>
      </c>
      <c r="D20" s="16" t="e">
        <v>#DIV/0!</v>
      </c>
    </row>
    <row r="21" spans="1:4" x14ac:dyDescent="0.35">
      <c r="A21" s="15" t="s">
        <v>23</v>
      </c>
      <c r="B21" s="16">
        <v>8.6000000000000014</v>
      </c>
      <c r="C21" s="16">
        <v>46.228494128589496</v>
      </c>
      <c r="D21" s="16">
        <v>28.814247064294751</v>
      </c>
    </row>
    <row r="22" spans="1:4" x14ac:dyDescent="0.35">
      <c r="A22" s="15" t="s">
        <v>147</v>
      </c>
      <c r="B22" s="16">
        <v>88650216.419999987</v>
      </c>
      <c r="C22" s="16" t="e">
        <v>#VALUE!</v>
      </c>
      <c r="D22" s="16" t="e"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31BC-381A-42D0-A280-1BBA1D201E3F}">
  <dimension ref="A1:W166"/>
  <sheetViews>
    <sheetView zoomScale="70" zoomScaleNormal="70" workbookViewId="0">
      <pane ySplit="1" topLeftCell="A131" activePane="bottomLeft" state="frozen"/>
      <selection pane="bottomLeft" activeCell="K140" sqref="K140"/>
    </sheetView>
  </sheetViews>
  <sheetFormatPr defaultRowHeight="14.5" x14ac:dyDescent="0.35"/>
  <cols>
    <col min="1" max="1" width="2.36328125" style="2" bestFit="1" customWidth="1"/>
    <col min="2" max="2" width="5.6328125" style="2" bestFit="1" customWidth="1"/>
    <col min="3" max="3" width="6.36328125" style="2" bestFit="1" customWidth="1"/>
    <col min="4" max="4" width="19.453125" style="2" customWidth="1"/>
    <col min="5" max="5" width="6.1796875" style="2" bestFit="1" customWidth="1"/>
    <col min="6" max="6" width="19.26953125" style="2" customWidth="1"/>
    <col min="7" max="7" width="8.7265625" style="2"/>
    <col min="8" max="8" width="9" style="2" customWidth="1"/>
    <col min="9" max="9" width="8.1796875" style="2" customWidth="1"/>
    <col min="10" max="10" width="10.26953125" style="2" customWidth="1"/>
    <col min="11" max="11" width="11.08984375" style="2" customWidth="1"/>
    <col min="12" max="12" width="10.7265625" style="2" customWidth="1"/>
    <col min="13" max="13" width="10.81640625" style="2" customWidth="1"/>
    <col min="14" max="14" width="10.7265625" style="5" customWidth="1"/>
    <col min="15" max="15" width="10.81640625" style="2" customWidth="1"/>
    <col min="16" max="16" width="12.453125" style="2" customWidth="1"/>
    <col min="17" max="17" width="8.984375E-2" style="2" customWidth="1"/>
    <col min="18" max="18" width="14.54296875" style="2" customWidth="1"/>
    <col min="19" max="19" width="12" style="2" customWidth="1"/>
    <col min="20" max="20" width="11.7265625" customWidth="1"/>
    <col min="21" max="21" width="10.81640625" style="2" customWidth="1"/>
    <col min="22" max="22" width="12.36328125" style="2" customWidth="1"/>
    <col min="23" max="16384" width="8.7265625" style="2"/>
  </cols>
  <sheetData>
    <row r="1" spans="1:23" s="1" customFormat="1" ht="61.5" customHeight="1" x14ac:dyDescent="0.3">
      <c r="A1" s="3" t="s">
        <v>143</v>
      </c>
      <c r="B1" s="3" t="s">
        <v>144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4" t="s">
        <v>141</v>
      </c>
      <c r="I1" s="35" t="s">
        <v>182</v>
      </c>
      <c r="J1" s="35" t="s">
        <v>181</v>
      </c>
      <c r="K1" s="32" t="s">
        <v>165</v>
      </c>
      <c r="L1" s="33" t="s">
        <v>166</v>
      </c>
      <c r="M1" s="33" t="s">
        <v>167</v>
      </c>
      <c r="N1" s="34" t="s">
        <v>168</v>
      </c>
      <c r="O1" s="32" t="s">
        <v>169</v>
      </c>
      <c r="P1" s="32" t="s">
        <v>170</v>
      </c>
      <c r="Q1" s="32" t="s">
        <v>145</v>
      </c>
      <c r="R1" s="35" t="s">
        <v>171</v>
      </c>
      <c r="S1" s="35" t="s">
        <v>174</v>
      </c>
      <c r="T1" s="35" t="s">
        <v>176</v>
      </c>
      <c r="U1" s="35" t="s">
        <v>172</v>
      </c>
      <c r="V1" s="35" t="s">
        <v>173</v>
      </c>
      <c r="W1" s="1" t="s">
        <v>188</v>
      </c>
    </row>
    <row r="2" spans="1:23" x14ac:dyDescent="0.35">
      <c r="A2" s="2">
        <v>1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>
        <v>72</v>
      </c>
      <c r="I2" s="10">
        <v>311</v>
      </c>
      <c r="J2" s="10">
        <f>0.86*I2</f>
        <v>267.45999999999998</v>
      </c>
      <c r="K2" s="2">
        <v>413</v>
      </c>
      <c r="L2" s="12" t="s">
        <v>148</v>
      </c>
      <c r="M2" s="37" t="e">
        <f>L2/I2</f>
        <v>#VALUE!</v>
      </c>
      <c r="N2" s="6">
        <v>8843150.0299999993</v>
      </c>
      <c r="O2" s="6">
        <v>31807628</v>
      </c>
      <c r="P2" s="5" t="e">
        <f>N2/L2</f>
        <v>#VALUE!</v>
      </c>
      <c r="Q2" s="5">
        <v>22964477.969999999</v>
      </c>
      <c r="R2" s="9" t="e">
        <f t="shared" ref="R2:R33" si="0">O2/P2</f>
        <v>#VALUE!</v>
      </c>
      <c r="S2" s="55" t="e">
        <f>R2-J2</f>
        <v>#VALUE!</v>
      </c>
      <c r="T2" s="56" t="e">
        <f>0.5*S2</f>
        <v>#VALUE!</v>
      </c>
      <c r="U2" s="9" t="e">
        <f>I2+T2</f>
        <v>#VALUE!</v>
      </c>
      <c r="V2" s="66">
        <f>SUM(V3:V4)</f>
        <v>252.85843313141211</v>
      </c>
    </row>
    <row r="3" spans="1:23" x14ac:dyDescent="0.35">
      <c r="A3" s="2">
        <v>1</v>
      </c>
      <c r="B3" s="2" t="s">
        <v>5</v>
      </c>
      <c r="C3" s="2" t="s">
        <v>6</v>
      </c>
      <c r="D3" s="2" t="s">
        <v>7</v>
      </c>
      <c r="E3" s="2" t="s">
        <v>11</v>
      </c>
      <c r="F3" s="2" t="s">
        <v>12</v>
      </c>
      <c r="G3" s="2" t="s">
        <v>10</v>
      </c>
      <c r="H3" s="2">
        <v>13</v>
      </c>
      <c r="I3" s="10">
        <v>58</v>
      </c>
      <c r="J3" s="10">
        <f t="shared" ref="J3:J66" si="1">0.86*I3</f>
        <v>49.88</v>
      </c>
      <c r="K3" s="2">
        <v>1</v>
      </c>
      <c r="L3" s="12">
        <v>1</v>
      </c>
      <c r="M3" s="37">
        <f t="shared" ref="M3:M66" si="2">L3/I3</f>
        <v>1.7241379310344827E-2</v>
      </c>
      <c r="N3" s="6">
        <v>8843150.0299999993</v>
      </c>
      <c r="O3" s="6">
        <v>31807628</v>
      </c>
      <c r="P3" s="5">
        <f t="shared" ref="P3:P55" si="3">N3/L3</f>
        <v>8843150.0299999993</v>
      </c>
      <c r="Q3" s="5">
        <v>22964477.969999999</v>
      </c>
      <c r="R3" s="9">
        <f t="shared" si="0"/>
        <v>3.5968662628242214</v>
      </c>
      <c r="S3" s="55">
        <f t="shared" ref="S3:S66" si="4">R3-J3</f>
        <v>-46.283133737175781</v>
      </c>
      <c r="T3" s="56">
        <f t="shared" ref="T3:T66" si="5">0.5*S3</f>
        <v>-23.141566868587891</v>
      </c>
      <c r="U3" s="9">
        <f t="shared" ref="U3:U66" si="6">I3+T3</f>
        <v>34.858433131412113</v>
      </c>
      <c r="V3" s="57">
        <f>U3</f>
        <v>34.858433131412113</v>
      </c>
    </row>
    <row r="4" spans="1:23" x14ac:dyDescent="0.35">
      <c r="A4" s="2">
        <v>1</v>
      </c>
      <c r="B4" s="2" t="s">
        <v>5</v>
      </c>
      <c r="C4" s="2" t="s">
        <v>6</v>
      </c>
      <c r="D4" s="2" t="s">
        <v>7</v>
      </c>
      <c r="E4" s="2" t="s">
        <v>13</v>
      </c>
      <c r="F4" s="2" t="s">
        <v>14</v>
      </c>
      <c r="G4" s="2" t="s">
        <v>10</v>
      </c>
      <c r="H4" s="2">
        <v>58</v>
      </c>
      <c r="I4" s="10">
        <v>253</v>
      </c>
      <c r="J4" s="10">
        <f t="shared" si="1"/>
        <v>217.57999999999998</v>
      </c>
      <c r="K4" s="2">
        <v>412</v>
      </c>
      <c r="L4" s="12" t="s">
        <v>148</v>
      </c>
      <c r="M4" s="37" t="e">
        <f t="shared" si="2"/>
        <v>#VALUE!</v>
      </c>
      <c r="N4" s="6">
        <v>8843150.0299999993</v>
      </c>
      <c r="O4" s="6">
        <v>31807628</v>
      </c>
      <c r="P4" s="5" t="e">
        <f t="shared" si="3"/>
        <v>#VALUE!</v>
      </c>
      <c r="Q4" s="5">
        <v>22964477.969999999</v>
      </c>
      <c r="R4" s="9" t="e">
        <f t="shared" si="0"/>
        <v>#VALUE!</v>
      </c>
      <c r="S4" s="55" t="e">
        <f t="shared" si="4"/>
        <v>#VALUE!</v>
      </c>
      <c r="T4" s="56" t="e">
        <f t="shared" si="5"/>
        <v>#VALUE!</v>
      </c>
      <c r="U4" s="9" t="e">
        <f t="shared" si="6"/>
        <v>#VALUE!</v>
      </c>
      <c r="V4" s="66">
        <v>218</v>
      </c>
    </row>
    <row r="5" spans="1:23" x14ac:dyDescent="0.35">
      <c r="A5" s="2">
        <v>1</v>
      </c>
      <c r="B5" s="2" t="s">
        <v>5</v>
      </c>
      <c r="C5" s="2" t="s">
        <v>6</v>
      </c>
      <c r="D5" s="2" t="s">
        <v>7</v>
      </c>
      <c r="E5" s="2" t="s">
        <v>15</v>
      </c>
      <c r="F5" s="2" t="s">
        <v>16</v>
      </c>
      <c r="G5" s="2" t="s">
        <v>17</v>
      </c>
      <c r="H5" s="2">
        <v>14</v>
      </c>
      <c r="I5" s="10">
        <v>62</v>
      </c>
      <c r="J5" s="10">
        <f t="shared" si="1"/>
        <v>53.32</v>
      </c>
      <c r="K5" s="2">
        <v>72</v>
      </c>
      <c r="L5" s="13">
        <v>30</v>
      </c>
      <c r="M5" s="37">
        <f t="shared" si="2"/>
        <v>0.4838709677419355</v>
      </c>
      <c r="N5" s="6">
        <v>8843150.0299999993</v>
      </c>
      <c r="O5" s="6">
        <v>31807628</v>
      </c>
      <c r="P5" s="5">
        <f t="shared" si="3"/>
        <v>294771.66766666662</v>
      </c>
      <c r="Q5" s="5">
        <v>22964477.969999999</v>
      </c>
      <c r="R5" s="9">
        <f t="shared" si="0"/>
        <v>107.90598788472666</v>
      </c>
      <c r="S5" s="55">
        <f t="shared" si="4"/>
        <v>54.585987884726656</v>
      </c>
      <c r="T5" s="58">
        <f>0.25*S5</f>
        <v>13.646496971181664</v>
      </c>
      <c r="U5" s="9">
        <f t="shared" si="6"/>
        <v>75.646496971181662</v>
      </c>
      <c r="V5" s="59">
        <v>76</v>
      </c>
    </row>
    <row r="6" spans="1:23" x14ac:dyDescent="0.35">
      <c r="A6" s="2">
        <v>1</v>
      </c>
      <c r="B6" s="2" t="s">
        <v>5</v>
      </c>
      <c r="C6" s="2" t="s">
        <v>6</v>
      </c>
      <c r="D6" s="2" t="s">
        <v>7</v>
      </c>
      <c r="E6" s="2" t="s">
        <v>18</v>
      </c>
      <c r="F6" s="2" t="s">
        <v>19</v>
      </c>
      <c r="G6" s="2" t="s">
        <v>10</v>
      </c>
      <c r="H6" s="2">
        <v>214</v>
      </c>
      <c r="I6" s="10">
        <v>929</v>
      </c>
      <c r="J6" s="10">
        <f t="shared" si="1"/>
        <v>798.93999999999994</v>
      </c>
      <c r="K6" s="2">
        <v>616</v>
      </c>
      <c r="L6" s="13">
        <v>265</v>
      </c>
      <c r="M6" s="37">
        <f t="shared" si="2"/>
        <v>0.28525296017222818</v>
      </c>
      <c r="N6" s="6">
        <v>8843150.0299999993</v>
      </c>
      <c r="O6" s="6">
        <v>31807628</v>
      </c>
      <c r="P6" s="5">
        <f t="shared" si="3"/>
        <v>33370.377471698113</v>
      </c>
      <c r="Q6" s="5">
        <v>22964477.969999999</v>
      </c>
      <c r="R6" s="9">
        <f t="shared" si="0"/>
        <v>953.16955964841861</v>
      </c>
      <c r="S6" s="55">
        <f t="shared" si="4"/>
        <v>154.22955964841867</v>
      </c>
      <c r="T6" s="58">
        <f>0.5*S6</f>
        <v>77.114779824209336</v>
      </c>
      <c r="U6" s="9">
        <f t="shared" si="6"/>
        <v>1006.1147798242093</v>
      </c>
      <c r="V6" s="59">
        <v>1006</v>
      </c>
      <c r="W6" s="5"/>
    </row>
    <row r="7" spans="1:23" x14ac:dyDescent="0.35">
      <c r="A7" s="2">
        <v>1</v>
      </c>
      <c r="B7" s="2" t="s">
        <v>5</v>
      </c>
      <c r="C7" s="2" t="s">
        <v>6</v>
      </c>
      <c r="D7" s="2" t="s">
        <v>7</v>
      </c>
      <c r="E7" s="2" t="s">
        <v>20</v>
      </c>
      <c r="F7" s="2" t="s">
        <v>21</v>
      </c>
      <c r="G7" s="2" t="s">
        <v>22</v>
      </c>
      <c r="H7" s="2">
        <v>1172713</v>
      </c>
      <c r="I7" s="10">
        <v>1172713</v>
      </c>
      <c r="J7" s="10">
        <f t="shared" si="1"/>
        <v>1008533.1799999999</v>
      </c>
      <c r="K7" s="2">
        <v>1172713</v>
      </c>
      <c r="L7" s="12">
        <v>1172713</v>
      </c>
      <c r="M7" s="37">
        <f t="shared" si="2"/>
        <v>1</v>
      </c>
      <c r="N7" s="6">
        <v>8843150.0299999993</v>
      </c>
      <c r="O7" s="6">
        <v>31807628</v>
      </c>
      <c r="P7" s="5">
        <f t="shared" si="3"/>
        <v>7.5407623433866595</v>
      </c>
      <c r="Q7" s="5">
        <v>22964477.969999999</v>
      </c>
      <c r="R7" s="9">
        <f t="shared" si="0"/>
        <v>4218091.8256753813</v>
      </c>
      <c r="S7" s="55">
        <f t="shared" si="4"/>
        <v>3209558.6456753816</v>
      </c>
      <c r="T7" s="56">
        <f t="shared" si="5"/>
        <v>1604779.3228376908</v>
      </c>
      <c r="U7" s="9">
        <f t="shared" si="6"/>
        <v>2777492.3228376908</v>
      </c>
      <c r="V7" s="57">
        <f t="shared" ref="V7:V66" si="7">U7</f>
        <v>2777492.3228376908</v>
      </c>
    </row>
    <row r="8" spans="1:23" x14ac:dyDescent="0.35">
      <c r="A8" s="2">
        <v>1</v>
      </c>
      <c r="B8" s="2" t="s">
        <v>5</v>
      </c>
      <c r="C8" s="2" t="s">
        <v>6</v>
      </c>
      <c r="D8" s="2" t="s">
        <v>7</v>
      </c>
      <c r="E8" s="2" t="s">
        <v>23</v>
      </c>
      <c r="F8" s="2" t="s">
        <v>24</v>
      </c>
      <c r="G8" s="2" t="s">
        <v>25</v>
      </c>
      <c r="H8" s="2">
        <v>1</v>
      </c>
      <c r="I8" s="10">
        <v>1</v>
      </c>
      <c r="J8" s="10">
        <f t="shared" si="1"/>
        <v>0.86</v>
      </c>
      <c r="K8" s="2">
        <v>1</v>
      </c>
      <c r="L8" s="12">
        <v>1</v>
      </c>
      <c r="M8" s="37">
        <f t="shared" si="2"/>
        <v>1</v>
      </c>
      <c r="N8" s="6">
        <v>8843150.0299999993</v>
      </c>
      <c r="O8" s="6">
        <v>31807628</v>
      </c>
      <c r="P8" s="5">
        <f t="shared" si="3"/>
        <v>8843150.0299999993</v>
      </c>
      <c r="Q8" s="5">
        <v>22964477.969999999</v>
      </c>
      <c r="R8" s="9">
        <f t="shared" si="0"/>
        <v>3.5968662628242214</v>
      </c>
      <c r="S8" s="55">
        <f t="shared" si="4"/>
        <v>2.7368662628242215</v>
      </c>
      <c r="T8" s="56">
        <f t="shared" si="5"/>
        <v>1.3684331314121108</v>
      </c>
      <c r="U8" s="9">
        <f t="shared" si="6"/>
        <v>2.368433131412111</v>
      </c>
      <c r="V8" s="57">
        <f t="shared" si="7"/>
        <v>2.368433131412111</v>
      </c>
    </row>
    <row r="9" spans="1:23" x14ac:dyDescent="0.35">
      <c r="A9" s="2">
        <v>1</v>
      </c>
      <c r="B9" s="2" t="s">
        <v>5</v>
      </c>
      <c r="C9" s="2" t="s">
        <v>6</v>
      </c>
      <c r="D9" s="2" t="s">
        <v>7</v>
      </c>
      <c r="E9" s="2" t="s">
        <v>26</v>
      </c>
      <c r="F9" s="2" t="s">
        <v>27</v>
      </c>
      <c r="G9" s="2" t="s">
        <v>28</v>
      </c>
      <c r="H9" s="2">
        <v>1414959</v>
      </c>
      <c r="I9" s="10">
        <v>6151994</v>
      </c>
      <c r="J9" s="10">
        <f t="shared" si="1"/>
        <v>5290714.84</v>
      </c>
      <c r="K9" s="2">
        <v>1131409</v>
      </c>
      <c r="L9" s="12">
        <v>152523.90000000002</v>
      </c>
      <c r="M9" s="37">
        <f t="shared" si="2"/>
        <v>2.4792595701491262E-2</v>
      </c>
      <c r="N9" s="6">
        <v>8843150.0299999993</v>
      </c>
      <c r="O9" s="6">
        <v>31807628</v>
      </c>
      <c r="P9" s="5">
        <f t="shared" si="3"/>
        <v>57.978782538343161</v>
      </c>
      <c r="Q9" s="5">
        <v>22964477.969999999</v>
      </c>
      <c r="R9" s="9">
        <f t="shared" si="0"/>
        <v>548608.07018437539</v>
      </c>
      <c r="S9" s="55">
        <f t="shared" si="4"/>
        <v>-4742106.7698156247</v>
      </c>
      <c r="T9" s="56">
        <f t="shared" si="5"/>
        <v>-2371053.3849078123</v>
      </c>
      <c r="U9" s="9">
        <f t="shared" si="6"/>
        <v>3780940.6150921877</v>
      </c>
      <c r="V9" s="57">
        <f t="shared" si="7"/>
        <v>3780940.6150921877</v>
      </c>
    </row>
    <row r="10" spans="1:23" x14ac:dyDescent="0.35">
      <c r="A10" s="2">
        <v>1</v>
      </c>
      <c r="B10" s="2" t="s">
        <v>5</v>
      </c>
      <c r="C10" s="2" t="s">
        <v>6</v>
      </c>
      <c r="D10" s="2" t="s">
        <v>7</v>
      </c>
      <c r="E10" s="2" t="s">
        <v>29</v>
      </c>
      <c r="F10" s="2" t="s">
        <v>30</v>
      </c>
      <c r="G10" s="2" t="s">
        <v>31</v>
      </c>
      <c r="H10" s="2">
        <v>23</v>
      </c>
      <c r="I10" s="10">
        <v>100</v>
      </c>
      <c r="J10" s="10">
        <f t="shared" si="1"/>
        <v>86</v>
      </c>
      <c r="K10" s="2">
        <v>203</v>
      </c>
      <c r="L10" s="12">
        <v>154</v>
      </c>
      <c r="M10" s="37">
        <f t="shared" si="2"/>
        <v>1.54</v>
      </c>
      <c r="N10" s="6">
        <v>8843150.0299999993</v>
      </c>
      <c r="O10" s="6">
        <v>31807628</v>
      </c>
      <c r="P10" s="5">
        <f t="shared" si="3"/>
        <v>57423.052142857137</v>
      </c>
      <c r="Q10" s="5">
        <v>22964477.969999999</v>
      </c>
      <c r="R10" s="9">
        <f t="shared" si="0"/>
        <v>553.91740447493009</v>
      </c>
      <c r="S10" s="55">
        <f t="shared" si="4"/>
        <v>467.91740447493009</v>
      </c>
      <c r="T10" s="56">
        <f t="shared" si="5"/>
        <v>233.95870223746505</v>
      </c>
      <c r="U10" s="9">
        <f t="shared" si="6"/>
        <v>333.95870223746505</v>
      </c>
      <c r="V10" s="57">
        <f t="shared" si="7"/>
        <v>333.95870223746505</v>
      </c>
    </row>
    <row r="11" spans="1:23" x14ac:dyDescent="0.35">
      <c r="A11" s="2">
        <v>1</v>
      </c>
      <c r="B11" s="2" t="s">
        <v>5</v>
      </c>
      <c r="C11" s="2" t="s">
        <v>6</v>
      </c>
      <c r="D11" s="2" t="s">
        <v>7</v>
      </c>
      <c r="E11" s="2" t="s">
        <v>32</v>
      </c>
      <c r="F11" s="2" t="s">
        <v>33</v>
      </c>
      <c r="G11" s="2" t="s">
        <v>31</v>
      </c>
      <c r="H11" s="2">
        <v>94</v>
      </c>
      <c r="I11" s="10">
        <v>408</v>
      </c>
      <c r="J11" s="10">
        <f t="shared" si="1"/>
        <v>350.88</v>
      </c>
      <c r="K11" s="2">
        <v>1152</v>
      </c>
      <c r="L11" s="13">
        <v>374</v>
      </c>
      <c r="M11" s="37">
        <f t="shared" si="2"/>
        <v>0.91666666666666663</v>
      </c>
      <c r="N11" s="6">
        <v>8843150.0299999993</v>
      </c>
      <c r="O11" s="6">
        <v>31807628</v>
      </c>
      <c r="P11" s="5">
        <f t="shared" si="3"/>
        <v>23644.786176470585</v>
      </c>
      <c r="Q11" s="5">
        <v>22964477.969999999</v>
      </c>
      <c r="R11" s="9">
        <f t="shared" si="0"/>
        <v>1345.2279822962589</v>
      </c>
      <c r="S11" s="55">
        <f t="shared" si="4"/>
        <v>994.34798229625892</v>
      </c>
      <c r="T11" s="56">
        <f t="shared" si="5"/>
        <v>497.17399114812946</v>
      </c>
      <c r="U11" s="9">
        <f t="shared" si="6"/>
        <v>905.17399114812952</v>
      </c>
      <c r="V11" s="57">
        <f t="shared" si="7"/>
        <v>905.17399114812952</v>
      </c>
    </row>
    <row r="12" spans="1:23" x14ac:dyDescent="0.35">
      <c r="A12" s="2">
        <v>1</v>
      </c>
      <c r="B12" s="2" t="s">
        <v>5</v>
      </c>
      <c r="C12" s="2" t="s">
        <v>6</v>
      </c>
      <c r="D12" s="2" t="s">
        <v>34</v>
      </c>
      <c r="E12" s="2" t="s">
        <v>8</v>
      </c>
      <c r="F12" s="2" t="s">
        <v>9</v>
      </c>
      <c r="G12" s="2" t="s">
        <v>10</v>
      </c>
      <c r="H12" s="2">
        <v>268</v>
      </c>
      <c r="I12" s="10">
        <v>1164</v>
      </c>
      <c r="J12" s="10">
        <f t="shared" si="1"/>
        <v>1001.04</v>
      </c>
      <c r="K12" s="2">
        <v>548</v>
      </c>
      <c r="L12" s="12" t="s">
        <v>148</v>
      </c>
      <c r="M12" s="37" t="e">
        <f t="shared" si="2"/>
        <v>#VALUE!</v>
      </c>
      <c r="N12" s="8">
        <v>56651132.110000014</v>
      </c>
      <c r="O12" s="8">
        <v>192236668</v>
      </c>
      <c r="P12" s="5" t="e">
        <f t="shared" si="3"/>
        <v>#VALUE!</v>
      </c>
      <c r="Q12" s="5">
        <v>135585535.88999999</v>
      </c>
      <c r="R12" s="9" t="e">
        <f t="shared" si="0"/>
        <v>#VALUE!</v>
      </c>
      <c r="S12" s="55" t="e">
        <f t="shared" si="4"/>
        <v>#VALUE!</v>
      </c>
      <c r="T12" s="56" t="e">
        <f t="shared" si="5"/>
        <v>#VALUE!</v>
      </c>
      <c r="U12" s="9" t="e">
        <f t="shared" si="6"/>
        <v>#VALUE!</v>
      </c>
      <c r="V12" s="66">
        <f>SUM(V13:V14)</f>
        <v>993.62348563745945</v>
      </c>
    </row>
    <row r="13" spans="1:23" x14ac:dyDescent="0.35">
      <c r="A13" s="2">
        <v>1</v>
      </c>
      <c r="B13" s="2" t="s">
        <v>5</v>
      </c>
      <c r="C13" s="2" t="s">
        <v>6</v>
      </c>
      <c r="D13" s="2" t="s">
        <v>34</v>
      </c>
      <c r="E13" s="2" t="s">
        <v>11</v>
      </c>
      <c r="F13" s="2" t="s">
        <v>12</v>
      </c>
      <c r="G13" s="2" t="s">
        <v>10</v>
      </c>
      <c r="H13" s="2">
        <v>53</v>
      </c>
      <c r="I13" s="10">
        <v>232</v>
      </c>
      <c r="J13" s="10">
        <f t="shared" si="1"/>
        <v>199.52</v>
      </c>
      <c r="K13" s="2">
        <v>42</v>
      </c>
      <c r="L13" s="12">
        <v>35</v>
      </c>
      <c r="M13" s="37">
        <f t="shared" si="2"/>
        <v>0.15086206896551724</v>
      </c>
      <c r="N13" s="8">
        <v>56651132.110000014</v>
      </c>
      <c r="O13" s="8">
        <v>192236668</v>
      </c>
      <c r="P13" s="5">
        <f t="shared" si="3"/>
        <v>1618603.774571429</v>
      </c>
      <c r="Q13" s="5">
        <v>135585535.88999999</v>
      </c>
      <c r="R13" s="9">
        <f t="shared" si="0"/>
        <v>118.76697127491877</v>
      </c>
      <c r="S13" s="55">
        <f t="shared" si="4"/>
        <v>-80.753028725081236</v>
      </c>
      <c r="T13" s="56">
        <f t="shared" si="5"/>
        <v>-40.376514362540618</v>
      </c>
      <c r="U13" s="9">
        <f t="shared" si="6"/>
        <v>191.6234856374594</v>
      </c>
      <c r="V13" s="57">
        <f t="shared" si="7"/>
        <v>191.6234856374594</v>
      </c>
    </row>
    <row r="14" spans="1:23" x14ac:dyDescent="0.35">
      <c r="A14" s="2">
        <v>1</v>
      </c>
      <c r="B14" s="2" t="s">
        <v>5</v>
      </c>
      <c r="C14" s="2" t="s">
        <v>6</v>
      </c>
      <c r="D14" s="2" t="s">
        <v>34</v>
      </c>
      <c r="E14" s="2" t="s">
        <v>13</v>
      </c>
      <c r="F14" s="2" t="s">
        <v>14</v>
      </c>
      <c r="G14" s="2" t="s">
        <v>10</v>
      </c>
      <c r="H14" s="2">
        <v>214</v>
      </c>
      <c r="I14" s="10">
        <v>932</v>
      </c>
      <c r="J14" s="10">
        <f t="shared" si="1"/>
        <v>801.52</v>
      </c>
      <c r="K14" s="2">
        <v>506</v>
      </c>
      <c r="L14" s="12" t="s">
        <v>148</v>
      </c>
      <c r="M14" s="37" t="e">
        <f t="shared" si="2"/>
        <v>#VALUE!</v>
      </c>
      <c r="N14" s="8">
        <v>56651132.110000014</v>
      </c>
      <c r="O14" s="8">
        <v>192236668</v>
      </c>
      <c r="P14" s="5" t="e">
        <f t="shared" si="3"/>
        <v>#VALUE!</v>
      </c>
      <c r="Q14" s="5">
        <v>135585535.88999999</v>
      </c>
      <c r="R14" s="9" t="e">
        <f t="shared" si="0"/>
        <v>#VALUE!</v>
      </c>
      <c r="S14" s="55" t="e">
        <f t="shared" si="4"/>
        <v>#VALUE!</v>
      </c>
      <c r="T14" s="56" t="e">
        <f t="shared" si="5"/>
        <v>#VALUE!</v>
      </c>
      <c r="U14" s="9" t="e">
        <f t="shared" si="6"/>
        <v>#VALUE!</v>
      </c>
      <c r="V14" s="66">
        <v>802</v>
      </c>
    </row>
    <row r="15" spans="1:23" x14ac:dyDescent="0.35">
      <c r="A15" s="2">
        <v>1</v>
      </c>
      <c r="B15" s="2" t="s">
        <v>5</v>
      </c>
      <c r="C15" s="2" t="s">
        <v>6</v>
      </c>
      <c r="D15" s="2" t="s">
        <v>34</v>
      </c>
      <c r="E15" s="2" t="s">
        <v>15</v>
      </c>
      <c r="F15" s="2" t="s">
        <v>16</v>
      </c>
      <c r="G15" s="2" t="s">
        <v>17</v>
      </c>
      <c r="H15" s="2">
        <v>22</v>
      </c>
      <c r="I15" s="10">
        <v>97</v>
      </c>
      <c r="J15" s="10">
        <f t="shared" si="1"/>
        <v>83.42</v>
      </c>
      <c r="K15" s="2">
        <v>1075</v>
      </c>
      <c r="L15" s="13">
        <v>95</v>
      </c>
      <c r="M15" s="37">
        <f t="shared" si="2"/>
        <v>0.97938144329896903</v>
      </c>
      <c r="N15" s="8">
        <v>56651132.110000014</v>
      </c>
      <c r="O15" s="8">
        <v>192236668</v>
      </c>
      <c r="P15" s="5">
        <f t="shared" si="3"/>
        <v>596327.7064210528</v>
      </c>
      <c r="Q15" s="5">
        <v>135585535.88999999</v>
      </c>
      <c r="R15" s="9">
        <f t="shared" si="0"/>
        <v>322.36749346049379</v>
      </c>
      <c r="S15" s="55">
        <f t="shared" si="4"/>
        <v>238.94749346049377</v>
      </c>
      <c r="T15" s="58">
        <f>0.25*S15</f>
        <v>59.736873365123444</v>
      </c>
      <c r="U15" s="9">
        <f t="shared" si="6"/>
        <v>156.73687336512344</v>
      </c>
      <c r="V15" s="59">
        <f t="shared" si="7"/>
        <v>156.73687336512344</v>
      </c>
    </row>
    <row r="16" spans="1:23" x14ac:dyDescent="0.35">
      <c r="A16" s="2">
        <v>1</v>
      </c>
      <c r="B16" s="2" t="s">
        <v>5</v>
      </c>
      <c r="C16" s="2" t="s">
        <v>6</v>
      </c>
      <c r="D16" s="2" t="s">
        <v>34</v>
      </c>
      <c r="E16" s="2" t="s">
        <v>18</v>
      </c>
      <c r="F16" s="2" t="s">
        <v>19</v>
      </c>
      <c r="G16" s="2" t="s">
        <v>10</v>
      </c>
      <c r="H16" s="2">
        <v>898</v>
      </c>
      <c r="I16" s="10">
        <v>3906</v>
      </c>
      <c r="J16" s="10">
        <f t="shared" si="1"/>
        <v>3359.16</v>
      </c>
      <c r="K16" s="2">
        <v>2901</v>
      </c>
      <c r="L16" s="13">
        <v>1222</v>
      </c>
      <c r="M16" s="37">
        <f t="shared" si="2"/>
        <v>0.31285202252944189</v>
      </c>
      <c r="N16" s="8">
        <v>56651132.110000014</v>
      </c>
      <c r="O16" s="8">
        <v>192236668</v>
      </c>
      <c r="P16" s="5">
        <f t="shared" si="3"/>
        <v>46359.355245499195</v>
      </c>
      <c r="Q16" s="5">
        <v>135585535.88999999</v>
      </c>
      <c r="R16" s="9">
        <f t="shared" si="0"/>
        <v>4146.6639685128785</v>
      </c>
      <c r="S16" s="55">
        <f t="shared" si="4"/>
        <v>787.5039685128786</v>
      </c>
      <c r="T16" s="58">
        <f>0.5*S16</f>
        <v>393.7519842564393</v>
      </c>
      <c r="U16" s="9">
        <f t="shared" si="6"/>
        <v>4299.7519842564398</v>
      </c>
      <c r="V16" s="59">
        <v>4298</v>
      </c>
      <c r="W16" s="5"/>
    </row>
    <row r="17" spans="1:23" x14ac:dyDescent="0.35">
      <c r="A17" s="2">
        <v>1</v>
      </c>
      <c r="B17" s="2" t="s">
        <v>5</v>
      </c>
      <c r="C17" s="2" t="s">
        <v>6</v>
      </c>
      <c r="D17" s="2" t="s">
        <v>34</v>
      </c>
      <c r="E17" s="2" t="s">
        <v>20</v>
      </c>
      <c r="F17" s="2" t="s">
        <v>21</v>
      </c>
      <c r="G17" s="2" t="s">
        <v>22</v>
      </c>
      <c r="H17" s="2">
        <v>2392510</v>
      </c>
      <c r="I17" s="10">
        <v>2392510</v>
      </c>
      <c r="J17" s="10">
        <f t="shared" si="1"/>
        <v>2057558.5999999999</v>
      </c>
      <c r="K17" s="2">
        <v>2261142</v>
      </c>
      <c r="L17" s="12">
        <v>1612611</v>
      </c>
      <c r="M17" s="37">
        <f t="shared" si="2"/>
        <v>0.67402476896648289</v>
      </c>
      <c r="N17" s="8">
        <v>56651132.110000014</v>
      </c>
      <c r="O17" s="8">
        <v>192236668</v>
      </c>
      <c r="P17" s="5">
        <f t="shared" si="3"/>
        <v>35.130066773698069</v>
      </c>
      <c r="Q17" s="5">
        <v>135585535.88999999</v>
      </c>
      <c r="R17" s="9">
        <f t="shared" si="0"/>
        <v>5472140.6947033722</v>
      </c>
      <c r="S17" s="55">
        <f t="shared" si="4"/>
        <v>3414582.0947033726</v>
      </c>
      <c r="T17" s="56">
        <f t="shared" si="5"/>
        <v>1707291.0473516863</v>
      </c>
      <c r="U17" s="9">
        <f t="shared" si="6"/>
        <v>4099801.0473516863</v>
      </c>
      <c r="V17" s="57">
        <f t="shared" si="7"/>
        <v>4099801.0473516863</v>
      </c>
    </row>
    <row r="18" spans="1:23" x14ac:dyDescent="0.35">
      <c r="A18" s="2">
        <v>1</v>
      </c>
      <c r="B18" s="2" t="s">
        <v>5</v>
      </c>
      <c r="C18" s="2" t="s">
        <v>6</v>
      </c>
      <c r="D18" s="2" t="s">
        <v>34</v>
      </c>
      <c r="E18" s="2" t="s">
        <v>23</v>
      </c>
      <c r="F18" s="2" t="s">
        <v>24</v>
      </c>
      <c r="G18" s="2" t="s">
        <v>25</v>
      </c>
      <c r="H18" s="2">
        <v>1</v>
      </c>
      <c r="I18" s="10">
        <v>1</v>
      </c>
      <c r="J18" s="10">
        <f t="shared" si="1"/>
        <v>0.86</v>
      </c>
      <c r="K18" s="2">
        <v>1</v>
      </c>
      <c r="L18" s="12">
        <v>1</v>
      </c>
      <c r="M18" s="37">
        <f t="shared" si="2"/>
        <v>1</v>
      </c>
      <c r="N18" s="8">
        <v>56651132.110000014</v>
      </c>
      <c r="O18" s="8">
        <v>192236668</v>
      </c>
      <c r="P18" s="5">
        <f t="shared" si="3"/>
        <v>56651132.110000014</v>
      </c>
      <c r="Q18" s="5">
        <v>135585535.88999999</v>
      </c>
      <c r="R18" s="9">
        <f t="shared" si="0"/>
        <v>3.3933420364262505</v>
      </c>
      <c r="S18" s="55">
        <f t="shared" si="4"/>
        <v>2.5333420364262507</v>
      </c>
      <c r="T18" s="56">
        <f t="shared" si="5"/>
        <v>1.2666710182131253</v>
      </c>
      <c r="U18" s="9">
        <f t="shared" si="6"/>
        <v>2.2666710182131253</v>
      </c>
      <c r="V18" s="57">
        <f t="shared" si="7"/>
        <v>2.2666710182131253</v>
      </c>
    </row>
    <row r="19" spans="1:23" x14ac:dyDescent="0.35">
      <c r="A19" s="2">
        <v>1</v>
      </c>
      <c r="B19" s="2" t="s">
        <v>5</v>
      </c>
      <c r="C19" s="2" t="s">
        <v>6</v>
      </c>
      <c r="D19" s="2" t="s">
        <v>34</v>
      </c>
      <c r="E19" s="2" t="s">
        <v>26</v>
      </c>
      <c r="F19" s="2" t="s">
        <v>27</v>
      </c>
      <c r="G19" s="2" t="s">
        <v>28</v>
      </c>
      <c r="H19" s="2">
        <v>7461014</v>
      </c>
      <c r="I19" s="10">
        <v>32439193</v>
      </c>
      <c r="J19" s="10">
        <f t="shared" si="1"/>
        <v>27897705.98</v>
      </c>
      <c r="K19" s="2">
        <v>24065250</v>
      </c>
      <c r="L19" s="12">
        <v>7808651.5699999975</v>
      </c>
      <c r="M19" s="37">
        <f t="shared" si="2"/>
        <v>0.24071657917014141</v>
      </c>
      <c r="N19" s="8">
        <v>56651132.110000014</v>
      </c>
      <c r="O19" s="8">
        <v>192236668</v>
      </c>
      <c r="P19" s="5">
        <f t="shared" si="3"/>
        <v>7.254918676055107</v>
      </c>
      <c r="Q19" s="5">
        <v>135585535.88999999</v>
      </c>
      <c r="R19" s="9">
        <f t="shared" si="0"/>
        <v>26497425.62028683</v>
      </c>
      <c r="S19" s="55">
        <f t="shared" si="4"/>
        <v>-1400280.3597131707</v>
      </c>
      <c r="T19" s="56">
        <f t="shared" si="5"/>
        <v>-700140.17985658534</v>
      </c>
      <c r="U19" s="9">
        <f t="shared" si="6"/>
        <v>31739052.820143417</v>
      </c>
      <c r="V19" s="57">
        <f t="shared" si="7"/>
        <v>31739052.820143417</v>
      </c>
    </row>
    <row r="20" spans="1:23" x14ac:dyDescent="0.35">
      <c r="A20" s="2">
        <v>1</v>
      </c>
      <c r="B20" s="2" t="s">
        <v>5</v>
      </c>
      <c r="C20" s="2" t="s">
        <v>6</v>
      </c>
      <c r="D20" s="2" t="s">
        <v>34</v>
      </c>
      <c r="E20" s="2" t="s">
        <v>29</v>
      </c>
      <c r="F20" s="2" t="s">
        <v>30</v>
      </c>
      <c r="G20" s="2" t="s">
        <v>31</v>
      </c>
      <c r="H20" s="2">
        <v>130</v>
      </c>
      <c r="I20" s="10">
        <v>567</v>
      </c>
      <c r="J20" s="10">
        <f t="shared" si="1"/>
        <v>487.62</v>
      </c>
      <c r="K20" s="2">
        <v>1065</v>
      </c>
      <c r="L20" s="12">
        <v>475</v>
      </c>
      <c r="M20" s="37">
        <f t="shared" si="2"/>
        <v>0.83774250440917108</v>
      </c>
      <c r="N20" s="8">
        <v>56651132.110000014</v>
      </c>
      <c r="O20" s="8">
        <v>192236668</v>
      </c>
      <c r="P20" s="5">
        <f t="shared" si="3"/>
        <v>119265.54128421056</v>
      </c>
      <c r="Q20" s="5">
        <v>135585535.88999999</v>
      </c>
      <c r="R20" s="9">
        <f t="shared" si="0"/>
        <v>1611.8374673024689</v>
      </c>
      <c r="S20" s="55">
        <f t="shared" si="4"/>
        <v>1124.2174673024688</v>
      </c>
      <c r="T20" s="56">
        <f t="shared" si="5"/>
        <v>562.10873365123439</v>
      </c>
      <c r="U20" s="9">
        <f t="shared" si="6"/>
        <v>1129.1087336512344</v>
      </c>
      <c r="V20" s="57">
        <f t="shared" si="7"/>
        <v>1129.1087336512344</v>
      </c>
    </row>
    <row r="21" spans="1:23" x14ac:dyDescent="0.35">
      <c r="A21" s="2">
        <v>1</v>
      </c>
      <c r="B21" s="2" t="s">
        <v>5</v>
      </c>
      <c r="C21" s="2" t="s">
        <v>6</v>
      </c>
      <c r="D21" s="2" t="s">
        <v>34</v>
      </c>
      <c r="E21" s="2" t="s">
        <v>32</v>
      </c>
      <c r="F21" s="2" t="s">
        <v>33</v>
      </c>
      <c r="G21" s="2" t="s">
        <v>31</v>
      </c>
      <c r="H21" s="2">
        <v>516</v>
      </c>
      <c r="I21" s="10">
        <v>2242</v>
      </c>
      <c r="J21" s="10">
        <f t="shared" si="1"/>
        <v>1928.12</v>
      </c>
      <c r="K21" s="2">
        <v>4164</v>
      </c>
      <c r="L21" s="13">
        <v>1462</v>
      </c>
      <c r="M21" s="37">
        <f t="shared" si="2"/>
        <v>0.65209634255129345</v>
      </c>
      <c r="N21" s="8">
        <v>56651132.110000014</v>
      </c>
      <c r="O21" s="8">
        <v>192236668</v>
      </c>
      <c r="P21" s="5">
        <f t="shared" si="3"/>
        <v>38749.064370725042</v>
      </c>
      <c r="Q21" s="5">
        <v>135585535.88999999</v>
      </c>
      <c r="R21" s="9">
        <f t="shared" si="0"/>
        <v>4961.0660572551787</v>
      </c>
      <c r="S21" s="55">
        <f t="shared" si="4"/>
        <v>3032.9460572551789</v>
      </c>
      <c r="T21" s="56">
        <f t="shared" si="5"/>
        <v>1516.4730286275894</v>
      </c>
      <c r="U21" s="9">
        <f t="shared" si="6"/>
        <v>3758.4730286275894</v>
      </c>
      <c r="V21" s="57">
        <f t="shared" si="7"/>
        <v>3758.4730286275894</v>
      </c>
    </row>
    <row r="22" spans="1:23" x14ac:dyDescent="0.35">
      <c r="A22" s="2">
        <v>1</v>
      </c>
      <c r="B22" s="2" t="s">
        <v>5</v>
      </c>
      <c r="C22" s="2" t="s">
        <v>6</v>
      </c>
      <c r="D22" s="2" t="s">
        <v>35</v>
      </c>
      <c r="E22" s="2" t="s">
        <v>8</v>
      </c>
      <c r="F22" s="2" t="s">
        <v>9</v>
      </c>
      <c r="G22" s="2" t="s">
        <v>10</v>
      </c>
      <c r="H22" s="2">
        <v>97</v>
      </c>
      <c r="I22" s="10">
        <v>422</v>
      </c>
      <c r="J22" s="10">
        <f t="shared" si="1"/>
        <v>362.92</v>
      </c>
      <c r="K22" s="2">
        <v>24</v>
      </c>
      <c r="L22" s="12" t="s">
        <v>148</v>
      </c>
      <c r="M22" s="37" t="e">
        <f t="shared" si="2"/>
        <v>#VALUE!</v>
      </c>
      <c r="N22" s="7">
        <v>4814120.0699999994</v>
      </c>
      <c r="O22" s="7">
        <v>103715822</v>
      </c>
      <c r="P22" s="5" t="e">
        <f t="shared" si="3"/>
        <v>#VALUE!</v>
      </c>
      <c r="Q22" s="5">
        <v>98901701.930000007</v>
      </c>
      <c r="R22" s="9" t="e">
        <f t="shared" si="0"/>
        <v>#VALUE!</v>
      </c>
      <c r="S22" s="55" t="e">
        <f t="shared" si="4"/>
        <v>#VALUE!</v>
      </c>
      <c r="T22" s="56" t="e">
        <f t="shared" si="5"/>
        <v>#VALUE!</v>
      </c>
      <c r="U22" s="9" t="e">
        <f t="shared" si="6"/>
        <v>#VALUE!</v>
      </c>
      <c r="V22" s="66">
        <f>SUM(V23:V24)</f>
        <v>441.44452247793652</v>
      </c>
    </row>
    <row r="23" spans="1:23" x14ac:dyDescent="0.35">
      <c r="A23" s="2">
        <v>1</v>
      </c>
      <c r="B23" s="2" t="s">
        <v>5</v>
      </c>
      <c r="C23" s="2" t="s">
        <v>6</v>
      </c>
      <c r="D23" s="2" t="s">
        <v>35</v>
      </c>
      <c r="E23" s="2" t="s">
        <v>11</v>
      </c>
      <c r="F23" s="2" t="s">
        <v>12</v>
      </c>
      <c r="G23" s="2" t="s">
        <v>10</v>
      </c>
      <c r="H23" s="2">
        <v>40</v>
      </c>
      <c r="I23" s="10">
        <v>174</v>
      </c>
      <c r="J23" s="10">
        <f t="shared" si="1"/>
        <v>149.63999999999999</v>
      </c>
      <c r="K23" s="2">
        <v>11</v>
      </c>
      <c r="L23" s="12">
        <v>12</v>
      </c>
      <c r="M23" s="37">
        <f t="shared" si="2"/>
        <v>6.8965517241379309E-2</v>
      </c>
      <c r="N23" s="7">
        <v>4814120.0699999994</v>
      </c>
      <c r="O23" s="7">
        <v>103715822</v>
      </c>
      <c r="P23" s="5">
        <f t="shared" si="3"/>
        <v>401176.67249999993</v>
      </c>
      <c r="Q23" s="5">
        <v>98901701.930000007</v>
      </c>
      <c r="R23" s="9">
        <f t="shared" si="0"/>
        <v>258.52904495587296</v>
      </c>
      <c r="S23" s="55">
        <f t="shared" si="4"/>
        <v>108.88904495587298</v>
      </c>
      <c r="T23" s="56">
        <f t="shared" si="5"/>
        <v>54.444522477936488</v>
      </c>
      <c r="U23" s="9">
        <f t="shared" si="6"/>
        <v>228.44452247793649</v>
      </c>
      <c r="V23" s="57">
        <f t="shared" si="7"/>
        <v>228.44452247793649</v>
      </c>
    </row>
    <row r="24" spans="1:23" x14ac:dyDescent="0.35">
      <c r="A24" s="2">
        <v>1</v>
      </c>
      <c r="B24" s="2" t="s">
        <v>5</v>
      </c>
      <c r="C24" s="2" t="s">
        <v>6</v>
      </c>
      <c r="D24" s="2" t="s">
        <v>35</v>
      </c>
      <c r="E24" s="2" t="s">
        <v>13</v>
      </c>
      <c r="F24" s="2" t="s">
        <v>14</v>
      </c>
      <c r="G24" s="2" t="s">
        <v>10</v>
      </c>
      <c r="H24" s="2">
        <v>57</v>
      </c>
      <c r="I24" s="10">
        <v>248</v>
      </c>
      <c r="J24" s="10">
        <f t="shared" si="1"/>
        <v>213.28</v>
      </c>
      <c r="K24" s="2">
        <v>13</v>
      </c>
      <c r="L24" s="12" t="s">
        <v>148</v>
      </c>
      <c r="M24" s="37" t="e">
        <f t="shared" si="2"/>
        <v>#VALUE!</v>
      </c>
      <c r="N24" s="7">
        <v>4814120.0699999994</v>
      </c>
      <c r="O24" s="7">
        <v>103715822</v>
      </c>
      <c r="P24" s="5" t="e">
        <f t="shared" si="3"/>
        <v>#VALUE!</v>
      </c>
      <c r="Q24" s="5">
        <v>98901701.930000007</v>
      </c>
      <c r="R24" s="9" t="e">
        <f t="shared" si="0"/>
        <v>#VALUE!</v>
      </c>
      <c r="S24" s="55" t="e">
        <f t="shared" si="4"/>
        <v>#VALUE!</v>
      </c>
      <c r="T24" s="56" t="e">
        <f t="shared" si="5"/>
        <v>#VALUE!</v>
      </c>
      <c r="U24" s="9" t="e">
        <f t="shared" si="6"/>
        <v>#VALUE!</v>
      </c>
      <c r="V24" s="66">
        <v>213</v>
      </c>
    </row>
    <row r="25" spans="1:23" x14ac:dyDescent="0.35">
      <c r="A25" s="2">
        <v>1</v>
      </c>
      <c r="B25" s="2" t="s">
        <v>5</v>
      </c>
      <c r="C25" s="2" t="s">
        <v>6</v>
      </c>
      <c r="D25" s="2" t="s">
        <v>35</v>
      </c>
      <c r="E25" s="2" t="s">
        <v>15</v>
      </c>
      <c r="F25" s="2" t="s">
        <v>16</v>
      </c>
      <c r="G25" s="2" t="s">
        <v>17</v>
      </c>
      <c r="H25" s="2">
        <v>11</v>
      </c>
      <c r="I25" s="10">
        <v>47</v>
      </c>
      <c r="J25" s="10">
        <f t="shared" si="1"/>
        <v>40.42</v>
      </c>
      <c r="K25" s="2">
        <v>102</v>
      </c>
      <c r="L25" s="13">
        <v>10</v>
      </c>
      <c r="M25" s="37">
        <f t="shared" si="2"/>
        <v>0.21276595744680851</v>
      </c>
      <c r="N25" s="7">
        <v>4814120.0699999994</v>
      </c>
      <c r="O25" s="7">
        <v>103715822</v>
      </c>
      <c r="P25" s="5">
        <f t="shared" si="3"/>
        <v>481412.00699999993</v>
      </c>
      <c r="Q25" s="5">
        <v>98901701.930000007</v>
      </c>
      <c r="R25" s="9">
        <f t="shared" si="0"/>
        <v>215.44087079656077</v>
      </c>
      <c r="S25" s="55">
        <f t="shared" si="4"/>
        <v>175.02087079656076</v>
      </c>
      <c r="T25" s="58">
        <f>0.25*S25</f>
        <v>43.755217699140189</v>
      </c>
      <c r="U25" s="9">
        <f t="shared" si="6"/>
        <v>90.755217699140189</v>
      </c>
      <c r="V25" s="59">
        <f t="shared" si="7"/>
        <v>90.755217699140189</v>
      </c>
    </row>
    <row r="26" spans="1:23" x14ac:dyDescent="0.35">
      <c r="A26" s="2">
        <v>1</v>
      </c>
      <c r="B26" s="2" t="s">
        <v>5</v>
      </c>
      <c r="C26" s="2" t="s">
        <v>6</v>
      </c>
      <c r="D26" s="2" t="s">
        <v>35</v>
      </c>
      <c r="E26" s="2" t="s">
        <v>18</v>
      </c>
      <c r="F26" s="2" t="s">
        <v>19</v>
      </c>
      <c r="G26" s="2" t="s">
        <v>10</v>
      </c>
      <c r="H26" s="2">
        <v>420</v>
      </c>
      <c r="I26" s="10">
        <v>1827</v>
      </c>
      <c r="J26" s="10">
        <f t="shared" si="1"/>
        <v>1571.22</v>
      </c>
      <c r="K26" s="2">
        <v>406</v>
      </c>
      <c r="L26" s="13">
        <v>61</v>
      </c>
      <c r="M26" s="37">
        <f t="shared" si="2"/>
        <v>3.3388067870826495E-2</v>
      </c>
      <c r="N26" s="7">
        <v>4814120.0699999994</v>
      </c>
      <c r="O26" s="7">
        <v>103715822</v>
      </c>
      <c r="P26" s="5">
        <f t="shared" si="3"/>
        <v>78920.00114754097</v>
      </c>
      <c r="Q26" s="5">
        <v>98901701.930000007</v>
      </c>
      <c r="R26" s="9">
        <f t="shared" si="0"/>
        <v>1314.1893118590208</v>
      </c>
      <c r="S26" s="55">
        <f t="shared" si="4"/>
        <v>-257.03068814097924</v>
      </c>
      <c r="T26" s="58">
        <f>1.25*S26</f>
        <v>-321.28836017622405</v>
      </c>
      <c r="U26" s="9">
        <f t="shared" si="6"/>
        <v>1505.7116398237758</v>
      </c>
      <c r="V26" s="59">
        <v>1506</v>
      </c>
      <c r="W26" s="5"/>
    </row>
    <row r="27" spans="1:23" x14ac:dyDescent="0.35">
      <c r="A27" s="2">
        <v>1</v>
      </c>
      <c r="B27" s="2" t="s">
        <v>5</v>
      </c>
      <c r="C27" s="2" t="s">
        <v>6</v>
      </c>
      <c r="D27" s="2" t="s">
        <v>35</v>
      </c>
      <c r="E27" s="2" t="s">
        <v>26</v>
      </c>
      <c r="F27" s="2" t="s">
        <v>27</v>
      </c>
      <c r="G27" s="2" t="s">
        <v>28</v>
      </c>
      <c r="H27" s="2">
        <v>3333498</v>
      </c>
      <c r="I27" s="10">
        <v>14493469</v>
      </c>
      <c r="J27" s="10">
        <f t="shared" si="1"/>
        <v>12464383.34</v>
      </c>
      <c r="K27" s="2">
        <v>4093382</v>
      </c>
      <c r="L27" s="12">
        <v>352491.79</v>
      </c>
      <c r="M27" s="37">
        <f t="shared" si="2"/>
        <v>2.4320733014297678E-2</v>
      </c>
      <c r="N27" s="7">
        <v>4814120.0699999994</v>
      </c>
      <c r="O27" s="7">
        <v>103715822</v>
      </c>
      <c r="P27" s="5">
        <f t="shared" si="3"/>
        <v>13.657396304180587</v>
      </c>
      <c r="Q27" s="5">
        <v>98901701.930000007</v>
      </c>
      <c r="R27" s="9">
        <f t="shared" si="0"/>
        <v>7594113.8186238436</v>
      </c>
      <c r="S27" s="55">
        <f t="shared" si="4"/>
        <v>-4870269.5213761562</v>
      </c>
      <c r="T27" s="56">
        <f t="shared" si="5"/>
        <v>-2435134.7606880781</v>
      </c>
      <c r="U27" s="9">
        <f t="shared" si="6"/>
        <v>12058334.239311922</v>
      </c>
      <c r="V27" s="57">
        <f t="shared" si="7"/>
        <v>12058334.239311922</v>
      </c>
    </row>
    <row r="28" spans="1:23" x14ac:dyDescent="0.35">
      <c r="A28" s="2">
        <v>1</v>
      </c>
      <c r="B28" s="2" t="s">
        <v>5</v>
      </c>
      <c r="C28" s="2" t="s">
        <v>6</v>
      </c>
      <c r="D28" s="2" t="s">
        <v>35</v>
      </c>
      <c r="E28" s="2" t="s">
        <v>29</v>
      </c>
      <c r="F28" s="2" t="s">
        <v>30</v>
      </c>
      <c r="G28" s="2" t="s">
        <v>31</v>
      </c>
      <c r="H28" s="2">
        <v>55</v>
      </c>
      <c r="I28" s="10">
        <v>266</v>
      </c>
      <c r="J28" s="10">
        <f t="shared" si="1"/>
        <v>228.76</v>
      </c>
      <c r="K28" s="2">
        <v>138</v>
      </c>
      <c r="L28" s="12">
        <v>47</v>
      </c>
      <c r="M28" s="37">
        <f t="shared" si="2"/>
        <v>0.17669172932330826</v>
      </c>
      <c r="N28" s="7">
        <v>4814120.0699999994</v>
      </c>
      <c r="O28" s="7">
        <v>103715822</v>
      </c>
      <c r="P28" s="5">
        <f t="shared" si="3"/>
        <v>102428.08659574467</v>
      </c>
      <c r="Q28" s="5">
        <v>98901701.930000007</v>
      </c>
      <c r="R28" s="9">
        <f t="shared" si="0"/>
        <v>1012.5720927438357</v>
      </c>
      <c r="S28" s="55">
        <f t="shared" si="4"/>
        <v>783.81209274383571</v>
      </c>
      <c r="T28" s="56">
        <f t="shared" si="5"/>
        <v>391.90604637191785</v>
      </c>
      <c r="U28" s="9">
        <f t="shared" si="6"/>
        <v>657.90604637191791</v>
      </c>
      <c r="V28" s="57">
        <f t="shared" si="7"/>
        <v>657.90604637191791</v>
      </c>
    </row>
    <row r="29" spans="1:23" x14ac:dyDescent="0.35">
      <c r="A29" s="2">
        <v>1</v>
      </c>
      <c r="B29" s="2" t="s">
        <v>5</v>
      </c>
      <c r="C29" s="2" t="s">
        <v>6</v>
      </c>
      <c r="D29" s="2" t="s">
        <v>35</v>
      </c>
      <c r="E29" s="2" t="s">
        <v>32</v>
      </c>
      <c r="F29" s="2" t="s">
        <v>33</v>
      </c>
      <c r="G29" s="2" t="s">
        <v>31</v>
      </c>
      <c r="H29" s="2">
        <v>80</v>
      </c>
      <c r="I29" s="10">
        <v>346</v>
      </c>
      <c r="J29" s="10">
        <f t="shared" si="1"/>
        <v>297.56</v>
      </c>
      <c r="K29" s="2">
        <v>477</v>
      </c>
      <c r="L29" s="13">
        <v>97</v>
      </c>
      <c r="M29" s="37">
        <f t="shared" si="2"/>
        <v>0.28034682080924855</v>
      </c>
      <c r="N29" s="7">
        <v>4814120.0699999994</v>
      </c>
      <c r="O29" s="7">
        <v>103715822</v>
      </c>
      <c r="P29" s="5">
        <f t="shared" si="3"/>
        <v>49630.10381443298</v>
      </c>
      <c r="Q29" s="5">
        <v>98901701.930000007</v>
      </c>
      <c r="R29" s="9">
        <f t="shared" si="0"/>
        <v>2089.7764467266397</v>
      </c>
      <c r="S29" s="55">
        <f t="shared" si="4"/>
        <v>1792.2164467266398</v>
      </c>
      <c r="T29" s="56">
        <f t="shared" si="5"/>
        <v>896.10822336331989</v>
      </c>
      <c r="U29" s="9">
        <f t="shared" si="6"/>
        <v>1242.1082233633199</v>
      </c>
      <c r="V29" s="57">
        <f t="shared" si="7"/>
        <v>1242.1082233633199</v>
      </c>
    </row>
    <row r="30" spans="1:23" x14ac:dyDescent="0.35">
      <c r="A30" s="2">
        <v>1</v>
      </c>
      <c r="B30" s="2" t="s">
        <v>36</v>
      </c>
      <c r="C30" s="2" t="s">
        <v>6</v>
      </c>
      <c r="D30" s="2" t="s">
        <v>7</v>
      </c>
      <c r="E30" s="2" t="s">
        <v>8</v>
      </c>
      <c r="F30" s="2" t="s">
        <v>9</v>
      </c>
      <c r="G30" s="2" t="s">
        <v>10</v>
      </c>
      <c r="H30" s="2">
        <v>33</v>
      </c>
      <c r="I30" s="10">
        <v>145</v>
      </c>
      <c r="J30" s="10">
        <f t="shared" si="1"/>
        <v>124.7</v>
      </c>
      <c r="K30" s="2">
        <v>121</v>
      </c>
      <c r="L30" s="12" t="s">
        <v>148</v>
      </c>
      <c r="M30" s="37" t="e">
        <f t="shared" si="2"/>
        <v>#VALUE!</v>
      </c>
      <c r="N30" s="6">
        <v>1491884.88</v>
      </c>
      <c r="O30" s="6">
        <v>11226217</v>
      </c>
      <c r="P30" s="5" t="e">
        <f t="shared" si="3"/>
        <v>#VALUE!</v>
      </c>
      <c r="Q30" s="5">
        <v>9734332.120000001</v>
      </c>
      <c r="R30" s="9" t="e">
        <f t="shared" si="0"/>
        <v>#VALUE!</v>
      </c>
      <c r="S30" s="55" t="e">
        <f t="shared" si="4"/>
        <v>#VALUE!</v>
      </c>
      <c r="T30" s="56" t="e">
        <f t="shared" si="5"/>
        <v>#VALUE!</v>
      </c>
      <c r="U30" s="9" t="e">
        <f t="shared" si="6"/>
        <v>#VALUE!</v>
      </c>
      <c r="V30" s="66">
        <f>SUM(V31:V32)</f>
        <v>97.36</v>
      </c>
    </row>
    <row r="31" spans="1:23" x14ac:dyDescent="0.35">
      <c r="A31" s="2">
        <v>1</v>
      </c>
      <c r="B31" s="2" t="s">
        <v>36</v>
      </c>
      <c r="C31" s="2" t="s">
        <v>6</v>
      </c>
      <c r="D31" s="2" t="s">
        <v>7</v>
      </c>
      <c r="E31" s="2" t="s">
        <v>11</v>
      </c>
      <c r="F31" s="2" t="s">
        <v>12</v>
      </c>
      <c r="G31" s="2" t="s">
        <v>10</v>
      </c>
      <c r="H31" s="2">
        <v>23</v>
      </c>
      <c r="I31" s="10">
        <v>98</v>
      </c>
      <c r="J31" s="10">
        <f t="shared" si="1"/>
        <v>84.28</v>
      </c>
      <c r="K31" s="2">
        <v>0</v>
      </c>
      <c r="L31" s="12">
        <v>0</v>
      </c>
      <c r="M31" s="37">
        <f t="shared" si="2"/>
        <v>0</v>
      </c>
      <c r="N31" s="6">
        <v>1491884.88</v>
      </c>
      <c r="O31" s="6">
        <v>11226217</v>
      </c>
      <c r="P31" s="61">
        <f>O31</f>
        <v>11226217</v>
      </c>
      <c r="Q31" s="5">
        <v>9734332.120000001</v>
      </c>
      <c r="R31" s="9">
        <f t="shared" si="0"/>
        <v>1</v>
      </c>
      <c r="S31" s="55">
        <f t="shared" si="4"/>
        <v>-83.28</v>
      </c>
      <c r="T31" s="56">
        <f t="shared" si="5"/>
        <v>-41.64</v>
      </c>
      <c r="U31" s="9">
        <f t="shared" si="6"/>
        <v>56.36</v>
      </c>
      <c r="V31" s="57">
        <f t="shared" si="7"/>
        <v>56.36</v>
      </c>
    </row>
    <row r="32" spans="1:23" x14ac:dyDescent="0.35">
      <c r="A32" s="2">
        <v>1</v>
      </c>
      <c r="B32" s="2" t="s">
        <v>36</v>
      </c>
      <c r="C32" s="2" t="s">
        <v>6</v>
      </c>
      <c r="D32" s="2" t="s">
        <v>7</v>
      </c>
      <c r="E32" s="2" t="s">
        <v>13</v>
      </c>
      <c r="F32" s="2" t="s">
        <v>14</v>
      </c>
      <c r="G32" s="2" t="s">
        <v>10</v>
      </c>
      <c r="H32" s="2">
        <v>11</v>
      </c>
      <c r="I32" s="10">
        <v>47</v>
      </c>
      <c r="J32" s="10">
        <f t="shared" si="1"/>
        <v>40.42</v>
      </c>
      <c r="K32" s="2">
        <v>121</v>
      </c>
      <c r="L32" s="12" t="s">
        <v>148</v>
      </c>
      <c r="M32" s="37" t="e">
        <f t="shared" si="2"/>
        <v>#VALUE!</v>
      </c>
      <c r="N32" s="6">
        <v>1491884.88</v>
      </c>
      <c r="O32" s="6">
        <v>11226217</v>
      </c>
      <c r="P32" s="5" t="e">
        <f t="shared" si="3"/>
        <v>#VALUE!</v>
      </c>
      <c r="Q32" s="5">
        <v>9734332.120000001</v>
      </c>
      <c r="R32" s="9" t="e">
        <f t="shared" si="0"/>
        <v>#VALUE!</v>
      </c>
      <c r="S32" s="55" t="e">
        <f t="shared" si="4"/>
        <v>#VALUE!</v>
      </c>
      <c r="T32" s="56" t="e">
        <f t="shared" si="5"/>
        <v>#VALUE!</v>
      </c>
      <c r="U32" s="9" t="e">
        <f t="shared" si="6"/>
        <v>#VALUE!</v>
      </c>
      <c r="V32" s="66">
        <v>41</v>
      </c>
    </row>
    <row r="33" spans="1:23" x14ac:dyDescent="0.35">
      <c r="A33" s="2">
        <v>1</v>
      </c>
      <c r="B33" s="2" t="s">
        <v>36</v>
      </c>
      <c r="C33" s="2" t="s">
        <v>6</v>
      </c>
      <c r="D33" s="2" t="s">
        <v>7</v>
      </c>
      <c r="E33" s="2" t="s">
        <v>37</v>
      </c>
      <c r="F33" s="2" t="s">
        <v>38</v>
      </c>
      <c r="G33" s="2" t="s">
        <v>39</v>
      </c>
      <c r="H33" s="2">
        <v>230491</v>
      </c>
      <c r="I33" s="10">
        <v>1002135</v>
      </c>
      <c r="J33" s="10">
        <f t="shared" si="1"/>
        <v>861836.1</v>
      </c>
      <c r="K33" s="2">
        <v>2181019</v>
      </c>
      <c r="L33" s="12">
        <v>630227.91000000015</v>
      </c>
      <c r="M33" s="37">
        <f t="shared" si="2"/>
        <v>0.62888524001257329</v>
      </c>
      <c r="N33" s="6">
        <v>1491884.88</v>
      </c>
      <c r="O33" s="6">
        <v>11226217</v>
      </c>
      <c r="P33" s="5">
        <f t="shared" si="3"/>
        <v>2.3672148699349091</v>
      </c>
      <c r="Q33" s="5">
        <v>9734332.120000001</v>
      </c>
      <c r="R33" s="9">
        <f t="shared" si="0"/>
        <v>4742373.4712804863</v>
      </c>
      <c r="S33" s="55">
        <f t="shared" si="4"/>
        <v>3880537.3712804862</v>
      </c>
      <c r="T33" s="56">
        <f t="shared" si="5"/>
        <v>1940268.6856402431</v>
      </c>
      <c r="U33" s="9">
        <f t="shared" si="6"/>
        <v>2942403.6856402429</v>
      </c>
      <c r="V33" s="57">
        <f t="shared" si="7"/>
        <v>2942403.6856402429</v>
      </c>
    </row>
    <row r="34" spans="1:23" x14ac:dyDescent="0.35">
      <c r="A34" s="2">
        <v>1</v>
      </c>
      <c r="B34" s="2" t="s">
        <v>36</v>
      </c>
      <c r="C34" s="2" t="s">
        <v>6</v>
      </c>
      <c r="D34" s="2" t="s">
        <v>7</v>
      </c>
      <c r="E34" s="2" t="s">
        <v>40</v>
      </c>
      <c r="F34" s="2" t="s">
        <v>41</v>
      </c>
      <c r="G34" s="2" t="s">
        <v>42</v>
      </c>
      <c r="H34" s="2">
        <v>3</v>
      </c>
      <c r="I34" s="10">
        <v>15</v>
      </c>
      <c r="J34" s="10">
        <f t="shared" si="1"/>
        <v>12.9</v>
      </c>
      <c r="K34" s="2">
        <v>30</v>
      </c>
      <c r="L34" s="12">
        <v>3</v>
      </c>
      <c r="M34" s="37">
        <f t="shared" si="2"/>
        <v>0.2</v>
      </c>
      <c r="N34" s="6">
        <v>1491884.88</v>
      </c>
      <c r="O34" s="6">
        <v>11226217</v>
      </c>
      <c r="P34" s="5">
        <f t="shared" si="3"/>
        <v>497294.95999999996</v>
      </c>
      <c r="Q34" s="5">
        <v>9734332.120000001</v>
      </c>
      <c r="R34" s="9">
        <f t="shared" ref="R34:R65" si="8">O34/P34</f>
        <v>22.57456419827782</v>
      </c>
      <c r="S34" s="55">
        <f t="shared" si="4"/>
        <v>9.6745641982778192</v>
      </c>
      <c r="T34" s="56">
        <f t="shared" si="5"/>
        <v>4.8372820991389096</v>
      </c>
      <c r="U34" s="9">
        <f t="shared" si="6"/>
        <v>19.83728209913891</v>
      </c>
      <c r="V34" s="57">
        <f t="shared" si="7"/>
        <v>19.83728209913891</v>
      </c>
    </row>
    <row r="35" spans="1:23" x14ac:dyDescent="0.35">
      <c r="A35" s="2">
        <v>1</v>
      </c>
      <c r="B35" s="2" t="s">
        <v>36</v>
      </c>
      <c r="C35" s="2" t="s">
        <v>6</v>
      </c>
      <c r="D35" s="2" t="s">
        <v>7</v>
      </c>
      <c r="E35" s="2" t="s">
        <v>20</v>
      </c>
      <c r="F35" s="2" t="s">
        <v>21</v>
      </c>
      <c r="G35" s="2" t="s">
        <v>22</v>
      </c>
      <c r="H35" s="2">
        <v>1172713</v>
      </c>
      <c r="I35" s="10">
        <v>1172713</v>
      </c>
      <c r="J35" s="10">
        <f t="shared" si="1"/>
        <v>1008533.1799999999</v>
      </c>
      <c r="K35" s="2">
        <v>1172713</v>
      </c>
      <c r="L35" s="12">
        <v>1172713</v>
      </c>
      <c r="M35" s="37">
        <f t="shared" si="2"/>
        <v>1</v>
      </c>
      <c r="N35" s="6">
        <v>1491884.88</v>
      </c>
      <c r="O35" s="6">
        <v>11226217</v>
      </c>
      <c r="P35" s="5">
        <f t="shared" si="3"/>
        <v>1.2721653806174229</v>
      </c>
      <c r="Q35" s="5">
        <v>9734332.120000001</v>
      </c>
      <c r="R35" s="9">
        <f t="shared" si="8"/>
        <v>8824494.9682183266</v>
      </c>
      <c r="S35" s="55">
        <f t="shared" si="4"/>
        <v>7815961.7882183269</v>
      </c>
      <c r="T35" s="56">
        <f t="shared" si="5"/>
        <v>3907980.8941091634</v>
      </c>
      <c r="U35" s="9">
        <f t="shared" si="6"/>
        <v>5080693.8941091634</v>
      </c>
      <c r="V35" s="57">
        <f t="shared" si="7"/>
        <v>5080693.8941091634</v>
      </c>
    </row>
    <row r="36" spans="1:23" x14ac:dyDescent="0.35">
      <c r="A36" s="2">
        <v>1</v>
      </c>
      <c r="B36" s="2" t="s">
        <v>36</v>
      </c>
      <c r="C36" s="2" t="s">
        <v>6</v>
      </c>
      <c r="D36" s="2" t="s">
        <v>7</v>
      </c>
      <c r="E36" s="2" t="s">
        <v>23</v>
      </c>
      <c r="F36" s="2" t="s">
        <v>24</v>
      </c>
      <c r="G36" s="2" t="s">
        <v>25</v>
      </c>
      <c r="H36" s="2">
        <v>1</v>
      </c>
      <c r="I36" s="10">
        <v>1</v>
      </c>
      <c r="J36" s="10">
        <f t="shared" si="1"/>
        <v>0.86</v>
      </c>
      <c r="K36" s="2">
        <v>1</v>
      </c>
      <c r="L36" s="12">
        <v>1</v>
      </c>
      <c r="M36" s="37">
        <f t="shared" si="2"/>
        <v>1</v>
      </c>
      <c r="N36" s="6">
        <v>1491884.88</v>
      </c>
      <c r="O36" s="6">
        <v>11226217</v>
      </c>
      <c r="P36" s="5">
        <f t="shared" si="3"/>
        <v>1491884.88</v>
      </c>
      <c r="Q36" s="5">
        <v>9734332.120000001</v>
      </c>
      <c r="R36" s="9">
        <f t="shared" si="8"/>
        <v>7.5248547327592732</v>
      </c>
      <c r="S36" s="55">
        <f t="shared" si="4"/>
        <v>6.6648547327592729</v>
      </c>
      <c r="T36" s="56">
        <f t="shared" si="5"/>
        <v>3.3324273663796364</v>
      </c>
      <c r="U36" s="9">
        <f t="shared" si="6"/>
        <v>4.3324273663796369</v>
      </c>
      <c r="V36" s="57">
        <f t="shared" si="7"/>
        <v>4.3324273663796369</v>
      </c>
    </row>
    <row r="37" spans="1:23" x14ac:dyDescent="0.35">
      <c r="A37" s="2">
        <v>1</v>
      </c>
      <c r="B37" s="2" t="s">
        <v>36</v>
      </c>
      <c r="C37" s="2" t="s">
        <v>6</v>
      </c>
      <c r="D37" s="2" t="s">
        <v>7</v>
      </c>
      <c r="E37" s="2" t="s">
        <v>29</v>
      </c>
      <c r="F37" s="2" t="s">
        <v>30</v>
      </c>
      <c r="G37" s="2" t="s">
        <v>31</v>
      </c>
      <c r="H37" s="2">
        <v>4</v>
      </c>
      <c r="I37" s="10">
        <v>16</v>
      </c>
      <c r="J37" s="10">
        <f t="shared" si="1"/>
        <v>13.76</v>
      </c>
      <c r="K37" s="2">
        <v>59</v>
      </c>
      <c r="L37" s="12">
        <v>19</v>
      </c>
      <c r="M37" s="37">
        <f t="shared" si="2"/>
        <v>1.1875</v>
      </c>
      <c r="N37" s="6">
        <v>1491884.88</v>
      </c>
      <c r="O37" s="6">
        <v>11226217</v>
      </c>
      <c r="P37" s="5">
        <f t="shared" si="3"/>
        <v>78520.256842105257</v>
      </c>
      <c r="Q37" s="5">
        <v>9734332.120000001</v>
      </c>
      <c r="R37" s="9">
        <f t="shared" si="8"/>
        <v>142.97223992242621</v>
      </c>
      <c r="S37" s="55">
        <f t="shared" si="4"/>
        <v>129.21223992242622</v>
      </c>
      <c r="T37" s="56">
        <f t="shared" si="5"/>
        <v>64.606119961213111</v>
      </c>
      <c r="U37" s="9">
        <f t="shared" si="6"/>
        <v>80.606119961213111</v>
      </c>
      <c r="V37" s="57">
        <f t="shared" si="7"/>
        <v>80.606119961213111</v>
      </c>
    </row>
    <row r="38" spans="1:23" x14ac:dyDescent="0.35">
      <c r="A38" s="2">
        <v>1</v>
      </c>
      <c r="B38" s="2" t="s">
        <v>36</v>
      </c>
      <c r="C38" s="2" t="s">
        <v>6</v>
      </c>
      <c r="D38" s="2" t="s">
        <v>7</v>
      </c>
      <c r="E38" s="2" t="s">
        <v>32</v>
      </c>
      <c r="F38" s="2" t="s">
        <v>33</v>
      </c>
      <c r="G38" s="2" t="s">
        <v>31</v>
      </c>
      <c r="H38" s="2">
        <v>23</v>
      </c>
      <c r="I38" s="10">
        <v>100</v>
      </c>
      <c r="J38" s="10">
        <f t="shared" si="1"/>
        <v>86</v>
      </c>
      <c r="K38" s="2">
        <v>300</v>
      </c>
      <c r="L38" s="13">
        <v>85</v>
      </c>
      <c r="M38" s="37">
        <f t="shared" si="2"/>
        <v>0.85</v>
      </c>
      <c r="N38" s="6">
        <v>1491884.88</v>
      </c>
      <c r="O38" s="6">
        <v>11226217</v>
      </c>
      <c r="P38" s="5">
        <f t="shared" si="3"/>
        <v>17551.586823529411</v>
      </c>
      <c r="Q38" s="5">
        <v>9734332.120000001</v>
      </c>
      <c r="R38" s="9">
        <f t="shared" si="8"/>
        <v>639.61265228453817</v>
      </c>
      <c r="S38" s="55">
        <f t="shared" si="4"/>
        <v>553.61265228453817</v>
      </c>
      <c r="T38" s="56">
        <f t="shared" si="5"/>
        <v>276.80632614226909</v>
      </c>
      <c r="U38" s="9">
        <f t="shared" si="6"/>
        <v>376.80632614226909</v>
      </c>
      <c r="V38" s="57">
        <f t="shared" si="7"/>
        <v>376.80632614226909</v>
      </c>
    </row>
    <row r="39" spans="1:23" x14ac:dyDescent="0.35">
      <c r="A39" s="2">
        <v>1</v>
      </c>
      <c r="B39" s="2" t="s">
        <v>36</v>
      </c>
      <c r="C39" s="2" t="s">
        <v>6</v>
      </c>
      <c r="D39" s="2" t="s">
        <v>7</v>
      </c>
      <c r="E39" s="2" t="s">
        <v>43</v>
      </c>
      <c r="F39" s="2" t="s">
        <v>44</v>
      </c>
      <c r="G39" s="2" t="s">
        <v>31</v>
      </c>
      <c r="H39" s="2">
        <v>128</v>
      </c>
      <c r="I39" s="10">
        <v>556</v>
      </c>
      <c r="J39" s="10">
        <f t="shared" si="1"/>
        <v>478.15999999999997</v>
      </c>
      <c r="K39" s="2">
        <v>242</v>
      </c>
      <c r="L39" s="12">
        <v>72</v>
      </c>
      <c r="M39" s="37">
        <f t="shared" si="2"/>
        <v>0.12949640287769784</v>
      </c>
      <c r="N39" s="6">
        <v>1491884.88</v>
      </c>
      <c r="O39" s="6">
        <v>11226217</v>
      </c>
      <c r="P39" s="5">
        <f t="shared" si="3"/>
        <v>20720.623333333333</v>
      </c>
      <c r="Q39" s="5">
        <v>9734332.120000001</v>
      </c>
      <c r="R39" s="9">
        <f t="shared" si="8"/>
        <v>541.78954075866761</v>
      </c>
      <c r="S39" s="55">
        <f t="shared" si="4"/>
        <v>63.629540758667645</v>
      </c>
      <c r="T39" s="56">
        <f t="shared" si="5"/>
        <v>31.814770379333822</v>
      </c>
      <c r="U39" s="9">
        <f t="shared" si="6"/>
        <v>587.81477037933382</v>
      </c>
      <c r="V39" s="59">
        <v>294</v>
      </c>
      <c r="W39" s="5">
        <f>0.5*U39</f>
        <v>293.90738518966691</v>
      </c>
    </row>
    <row r="40" spans="1:23" x14ac:dyDescent="0.35">
      <c r="A40" s="2">
        <v>1</v>
      </c>
      <c r="B40" s="2" t="s">
        <v>36</v>
      </c>
      <c r="C40" s="2" t="s">
        <v>6</v>
      </c>
      <c r="D40" s="2" t="s">
        <v>34</v>
      </c>
      <c r="E40" s="2" t="s">
        <v>8</v>
      </c>
      <c r="F40" s="2" t="s">
        <v>9</v>
      </c>
      <c r="G40" s="2" t="s">
        <v>10</v>
      </c>
      <c r="H40" s="2">
        <v>180</v>
      </c>
      <c r="I40" s="10">
        <v>784</v>
      </c>
      <c r="J40" s="10">
        <f t="shared" si="1"/>
        <v>674.24</v>
      </c>
      <c r="K40" s="2">
        <v>597</v>
      </c>
      <c r="L40" s="12" t="s">
        <v>148</v>
      </c>
      <c r="M40" s="37" t="e">
        <f t="shared" si="2"/>
        <v>#VALUE!</v>
      </c>
      <c r="N40" s="8">
        <v>16675353.470000003</v>
      </c>
      <c r="O40" s="8">
        <v>68331381</v>
      </c>
      <c r="P40" s="5" t="e">
        <f t="shared" si="3"/>
        <v>#VALUE!</v>
      </c>
      <c r="Q40" s="5">
        <v>51656027.530000001</v>
      </c>
      <c r="R40" s="9" t="e">
        <f t="shared" si="8"/>
        <v>#VALUE!</v>
      </c>
      <c r="S40" s="55" t="e">
        <f t="shared" si="4"/>
        <v>#VALUE!</v>
      </c>
      <c r="T40" s="56" t="e">
        <f t="shared" si="5"/>
        <v>#VALUE!</v>
      </c>
      <c r="U40" s="9" t="e">
        <f t="shared" si="6"/>
        <v>#VALUE!</v>
      </c>
      <c r="V40" s="66">
        <f>SUM(V41:V42)</f>
        <v>743.48707775658318</v>
      </c>
    </row>
    <row r="41" spans="1:23" x14ac:dyDescent="0.35">
      <c r="A41" s="2">
        <v>1</v>
      </c>
      <c r="B41" s="2" t="s">
        <v>36</v>
      </c>
      <c r="C41" s="2" t="s">
        <v>6</v>
      </c>
      <c r="D41" s="2" t="s">
        <v>34</v>
      </c>
      <c r="E41" s="2" t="s">
        <v>11</v>
      </c>
      <c r="F41" s="2" t="s">
        <v>12</v>
      </c>
      <c r="G41" s="2" t="s">
        <v>10</v>
      </c>
      <c r="H41" s="2">
        <v>137</v>
      </c>
      <c r="I41" s="10">
        <v>596</v>
      </c>
      <c r="J41" s="10">
        <f t="shared" si="1"/>
        <v>512.55999999999995</v>
      </c>
      <c r="K41" s="2">
        <v>117</v>
      </c>
      <c r="L41" s="12">
        <v>118</v>
      </c>
      <c r="M41" s="37">
        <f t="shared" si="2"/>
        <v>0.19798657718120805</v>
      </c>
      <c r="N41" s="8">
        <v>16675353.470000003</v>
      </c>
      <c r="O41" s="8">
        <v>68331381</v>
      </c>
      <c r="P41" s="5">
        <f t="shared" si="3"/>
        <v>141316.55483050851</v>
      </c>
      <c r="Q41" s="5">
        <v>51656027.530000001</v>
      </c>
      <c r="R41" s="9">
        <f t="shared" si="8"/>
        <v>483.53415551316635</v>
      </c>
      <c r="S41" s="55">
        <f t="shared" si="4"/>
        <v>-29.025844486833591</v>
      </c>
      <c r="T41" s="56">
        <f t="shared" si="5"/>
        <v>-14.512922243416796</v>
      </c>
      <c r="U41" s="9">
        <f t="shared" si="6"/>
        <v>581.48707775658318</v>
      </c>
      <c r="V41" s="57">
        <f t="shared" si="7"/>
        <v>581.48707775658318</v>
      </c>
    </row>
    <row r="42" spans="1:23" x14ac:dyDescent="0.35">
      <c r="A42" s="2">
        <v>1</v>
      </c>
      <c r="B42" s="2" t="s">
        <v>36</v>
      </c>
      <c r="C42" s="2" t="s">
        <v>6</v>
      </c>
      <c r="D42" s="2" t="s">
        <v>34</v>
      </c>
      <c r="E42" s="2" t="s">
        <v>13</v>
      </c>
      <c r="F42" s="2" t="s">
        <v>14</v>
      </c>
      <c r="G42" s="2" t="s">
        <v>10</v>
      </c>
      <c r="H42" s="2">
        <v>43</v>
      </c>
      <c r="I42" s="10">
        <v>188</v>
      </c>
      <c r="J42" s="10">
        <f t="shared" si="1"/>
        <v>161.68</v>
      </c>
      <c r="K42" s="2">
        <v>480</v>
      </c>
      <c r="L42" s="12" t="s">
        <v>148</v>
      </c>
      <c r="M42" s="37" t="e">
        <f t="shared" si="2"/>
        <v>#VALUE!</v>
      </c>
      <c r="N42" s="8">
        <v>16675353.470000003</v>
      </c>
      <c r="O42" s="8">
        <v>68331381</v>
      </c>
      <c r="P42" s="5" t="e">
        <f t="shared" si="3"/>
        <v>#VALUE!</v>
      </c>
      <c r="Q42" s="5">
        <v>51656027.530000001</v>
      </c>
      <c r="R42" s="9" t="e">
        <f t="shared" si="8"/>
        <v>#VALUE!</v>
      </c>
      <c r="S42" s="55" t="e">
        <f t="shared" si="4"/>
        <v>#VALUE!</v>
      </c>
      <c r="T42" s="56" t="e">
        <f t="shared" si="5"/>
        <v>#VALUE!</v>
      </c>
      <c r="U42" s="9" t="e">
        <f t="shared" si="6"/>
        <v>#VALUE!</v>
      </c>
      <c r="V42" s="66">
        <v>162</v>
      </c>
    </row>
    <row r="43" spans="1:23" x14ac:dyDescent="0.35">
      <c r="A43" s="2">
        <v>1</v>
      </c>
      <c r="B43" s="2" t="s">
        <v>36</v>
      </c>
      <c r="C43" s="2" t="s">
        <v>6</v>
      </c>
      <c r="D43" s="2" t="s">
        <v>34</v>
      </c>
      <c r="E43" s="2" t="s">
        <v>37</v>
      </c>
      <c r="F43" s="2" t="s">
        <v>38</v>
      </c>
      <c r="G43" s="2" t="s">
        <v>39</v>
      </c>
      <c r="H43" s="2">
        <v>1418497</v>
      </c>
      <c r="I43" s="10">
        <v>6167377</v>
      </c>
      <c r="J43" s="10">
        <f t="shared" si="1"/>
        <v>5303944.22</v>
      </c>
      <c r="K43" s="2">
        <v>25455288</v>
      </c>
      <c r="L43" s="12">
        <v>7259348.9299999997</v>
      </c>
      <c r="M43" s="37">
        <f t="shared" si="2"/>
        <v>1.1770561342366455</v>
      </c>
      <c r="N43" s="8">
        <v>16675353.470000003</v>
      </c>
      <c r="O43" s="8">
        <v>68331381</v>
      </c>
      <c r="P43" s="5">
        <f t="shared" si="3"/>
        <v>2.2970866438293664</v>
      </c>
      <c r="Q43" s="5">
        <v>51656027.530000001</v>
      </c>
      <c r="R43" s="9">
        <f t="shared" si="8"/>
        <v>29746975.885109816</v>
      </c>
      <c r="S43" s="55">
        <f t="shared" si="4"/>
        <v>24443031.665109817</v>
      </c>
      <c r="T43" s="56">
        <f t="shared" si="5"/>
        <v>12221515.832554908</v>
      </c>
      <c r="U43" s="9">
        <f t="shared" si="6"/>
        <v>18388892.832554907</v>
      </c>
      <c r="V43" s="57">
        <f t="shared" si="7"/>
        <v>18388892.832554907</v>
      </c>
    </row>
    <row r="44" spans="1:23" x14ac:dyDescent="0.35">
      <c r="A44" s="2">
        <v>1</v>
      </c>
      <c r="B44" s="2" t="s">
        <v>36</v>
      </c>
      <c r="C44" s="2" t="s">
        <v>6</v>
      </c>
      <c r="D44" s="2" t="s">
        <v>34</v>
      </c>
      <c r="E44" s="2" t="s">
        <v>40</v>
      </c>
      <c r="F44" s="2" t="s">
        <v>41</v>
      </c>
      <c r="G44" s="2" t="s">
        <v>42</v>
      </c>
      <c r="H44" s="2">
        <v>14</v>
      </c>
      <c r="I44" s="10">
        <v>59</v>
      </c>
      <c r="J44" s="10">
        <f t="shared" si="1"/>
        <v>50.74</v>
      </c>
      <c r="K44" s="2">
        <v>112</v>
      </c>
      <c r="L44" s="12">
        <v>28</v>
      </c>
      <c r="M44" s="37">
        <f t="shared" si="2"/>
        <v>0.47457627118644069</v>
      </c>
      <c r="N44" s="8">
        <v>16675353.470000003</v>
      </c>
      <c r="O44" s="8">
        <v>68331381</v>
      </c>
      <c r="P44" s="5">
        <f t="shared" si="3"/>
        <v>595548.33821428579</v>
      </c>
      <c r="Q44" s="5">
        <v>51656027.530000001</v>
      </c>
      <c r="R44" s="9">
        <f t="shared" si="8"/>
        <v>114.73691825736152</v>
      </c>
      <c r="S44" s="55">
        <f t="shared" si="4"/>
        <v>63.996918257361521</v>
      </c>
      <c r="T44" s="56">
        <f t="shared" si="5"/>
        <v>31.998459128680761</v>
      </c>
      <c r="U44" s="9">
        <f t="shared" si="6"/>
        <v>90.998459128680764</v>
      </c>
      <c r="V44" s="57">
        <f t="shared" si="7"/>
        <v>90.998459128680764</v>
      </c>
    </row>
    <row r="45" spans="1:23" x14ac:dyDescent="0.35">
      <c r="A45" s="2">
        <v>1</v>
      </c>
      <c r="B45" s="2" t="s">
        <v>36</v>
      </c>
      <c r="C45" s="2" t="s">
        <v>6</v>
      </c>
      <c r="D45" s="2" t="s">
        <v>34</v>
      </c>
      <c r="E45" s="2" t="s">
        <v>20</v>
      </c>
      <c r="F45" s="2" t="s">
        <v>21</v>
      </c>
      <c r="G45" s="2" t="s">
        <v>22</v>
      </c>
      <c r="H45" s="2">
        <v>2392510</v>
      </c>
      <c r="I45" s="10">
        <v>2392510</v>
      </c>
      <c r="J45" s="10">
        <f t="shared" si="1"/>
        <v>2057558.5999999999</v>
      </c>
      <c r="K45" s="2">
        <v>975442</v>
      </c>
      <c r="L45" s="12">
        <v>463656</v>
      </c>
      <c r="M45" s="37">
        <f t="shared" si="2"/>
        <v>0.19379480127564774</v>
      </c>
      <c r="N45" s="8">
        <v>16675353.470000003</v>
      </c>
      <c r="O45" s="8">
        <v>68331381</v>
      </c>
      <c r="P45" s="5">
        <f t="shared" si="3"/>
        <v>35.964925440412728</v>
      </c>
      <c r="Q45" s="5">
        <v>51656027.530000001</v>
      </c>
      <c r="R45" s="9">
        <f t="shared" si="8"/>
        <v>1899945.0204119717</v>
      </c>
      <c r="S45" s="55">
        <f t="shared" si="4"/>
        <v>-157613.57958802814</v>
      </c>
      <c r="T45" s="56">
        <f t="shared" si="5"/>
        <v>-78806.789794014068</v>
      </c>
      <c r="U45" s="9">
        <f t="shared" si="6"/>
        <v>2313703.2102059862</v>
      </c>
      <c r="V45" s="57">
        <f t="shared" si="7"/>
        <v>2313703.2102059862</v>
      </c>
    </row>
    <row r="46" spans="1:23" x14ac:dyDescent="0.35">
      <c r="A46" s="2">
        <v>1</v>
      </c>
      <c r="B46" s="2" t="s">
        <v>36</v>
      </c>
      <c r="C46" s="2" t="s">
        <v>6</v>
      </c>
      <c r="D46" s="2" t="s">
        <v>34</v>
      </c>
      <c r="E46" s="2" t="s">
        <v>23</v>
      </c>
      <c r="F46" s="2" t="s">
        <v>24</v>
      </c>
      <c r="G46" s="2" t="s">
        <v>25</v>
      </c>
      <c r="H46" s="2">
        <v>1</v>
      </c>
      <c r="I46" s="10">
        <v>1</v>
      </c>
      <c r="J46" s="10">
        <f t="shared" si="1"/>
        <v>0.86</v>
      </c>
      <c r="K46" s="2">
        <v>1</v>
      </c>
      <c r="L46" s="12">
        <v>1</v>
      </c>
      <c r="M46" s="37">
        <f t="shared" si="2"/>
        <v>1</v>
      </c>
      <c r="N46" s="8">
        <v>16675353.470000003</v>
      </c>
      <c r="O46" s="8">
        <v>68331381</v>
      </c>
      <c r="P46" s="5">
        <f t="shared" si="3"/>
        <v>16675353.470000003</v>
      </c>
      <c r="Q46" s="5">
        <v>51656027.530000001</v>
      </c>
      <c r="R46" s="9">
        <f t="shared" si="8"/>
        <v>4.0977470806200538</v>
      </c>
      <c r="S46" s="55">
        <f t="shared" si="4"/>
        <v>3.2377470806200539</v>
      </c>
      <c r="T46" s="56">
        <f t="shared" si="5"/>
        <v>1.6188735403100269</v>
      </c>
      <c r="U46" s="9">
        <f t="shared" si="6"/>
        <v>2.6188735403100267</v>
      </c>
      <c r="V46" s="57">
        <f t="shared" si="7"/>
        <v>2.6188735403100267</v>
      </c>
    </row>
    <row r="47" spans="1:23" x14ac:dyDescent="0.35">
      <c r="A47" s="2">
        <v>1</v>
      </c>
      <c r="B47" s="2" t="s">
        <v>36</v>
      </c>
      <c r="C47" s="2" t="s">
        <v>6</v>
      </c>
      <c r="D47" s="2" t="s">
        <v>34</v>
      </c>
      <c r="E47" s="2" t="s">
        <v>29</v>
      </c>
      <c r="F47" s="2" t="s">
        <v>30</v>
      </c>
      <c r="G47" s="2" t="s">
        <v>31</v>
      </c>
      <c r="H47" s="2">
        <v>15</v>
      </c>
      <c r="I47" s="10">
        <v>67</v>
      </c>
      <c r="J47" s="10">
        <f t="shared" si="1"/>
        <v>57.62</v>
      </c>
      <c r="K47" s="2">
        <v>175</v>
      </c>
      <c r="L47" s="12">
        <v>158</v>
      </c>
      <c r="M47" s="37">
        <f t="shared" si="2"/>
        <v>2.3582089552238807</v>
      </c>
      <c r="N47" s="8">
        <v>16675353.470000003</v>
      </c>
      <c r="O47" s="8">
        <v>68331381</v>
      </c>
      <c r="P47" s="5">
        <f t="shared" si="3"/>
        <v>105540.21183544306</v>
      </c>
      <c r="Q47" s="5">
        <v>51656027.530000001</v>
      </c>
      <c r="R47" s="9">
        <f t="shared" si="8"/>
        <v>647.44403873796853</v>
      </c>
      <c r="S47" s="55">
        <f t="shared" si="4"/>
        <v>589.82403873796852</v>
      </c>
      <c r="T47" s="56">
        <f t="shared" si="5"/>
        <v>294.91201936898426</v>
      </c>
      <c r="U47" s="9">
        <f t="shared" si="6"/>
        <v>361.91201936898426</v>
      </c>
      <c r="V47" s="57">
        <f t="shared" si="7"/>
        <v>361.91201936898426</v>
      </c>
    </row>
    <row r="48" spans="1:23" x14ac:dyDescent="0.35">
      <c r="A48" s="2">
        <v>1</v>
      </c>
      <c r="B48" s="2" t="s">
        <v>36</v>
      </c>
      <c r="C48" s="2" t="s">
        <v>6</v>
      </c>
      <c r="D48" s="2" t="s">
        <v>34</v>
      </c>
      <c r="E48" s="2" t="s">
        <v>32</v>
      </c>
      <c r="F48" s="2" t="s">
        <v>33</v>
      </c>
      <c r="G48" s="2" t="s">
        <v>31</v>
      </c>
      <c r="H48" s="2">
        <v>134</v>
      </c>
      <c r="I48" s="10">
        <v>582</v>
      </c>
      <c r="J48" s="10">
        <f t="shared" si="1"/>
        <v>500.52</v>
      </c>
      <c r="K48" s="2">
        <v>1186</v>
      </c>
      <c r="L48" s="13">
        <v>494</v>
      </c>
      <c r="M48" s="37">
        <f t="shared" si="2"/>
        <v>0.84879725085910651</v>
      </c>
      <c r="N48" s="8">
        <v>16675353.470000003</v>
      </c>
      <c r="O48" s="8">
        <v>68331381</v>
      </c>
      <c r="P48" s="5">
        <f t="shared" si="3"/>
        <v>33755.776255060737</v>
      </c>
      <c r="Q48" s="5">
        <v>51656027.530000001</v>
      </c>
      <c r="R48" s="9">
        <f t="shared" si="8"/>
        <v>2024.2870578263066</v>
      </c>
      <c r="S48" s="55">
        <f t="shared" si="4"/>
        <v>1523.7670578263067</v>
      </c>
      <c r="T48" s="56">
        <f t="shared" si="5"/>
        <v>761.88352891315333</v>
      </c>
      <c r="U48" s="9">
        <f t="shared" si="6"/>
        <v>1343.8835289131534</v>
      </c>
      <c r="V48" s="57">
        <f t="shared" si="7"/>
        <v>1343.8835289131534</v>
      </c>
    </row>
    <row r="49" spans="1:23" x14ac:dyDescent="0.35">
      <c r="A49" s="2">
        <v>1</v>
      </c>
      <c r="B49" s="2" t="s">
        <v>36</v>
      </c>
      <c r="C49" s="2" t="s">
        <v>6</v>
      </c>
      <c r="D49" s="2" t="s">
        <v>34</v>
      </c>
      <c r="E49" s="2" t="s">
        <v>43</v>
      </c>
      <c r="F49" s="2" t="s">
        <v>44</v>
      </c>
      <c r="G49" s="2" t="s">
        <v>31</v>
      </c>
      <c r="H49" s="2">
        <v>768</v>
      </c>
      <c r="I49" s="10">
        <v>3338</v>
      </c>
      <c r="J49" s="10">
        <f t="shared" si="1"/>
        <v>2870.68</v>
      </c>
      <c r="K49" s="2">
        <v>623</v>
      </c>
      <c r="L49" s="12">
        <v>403</v>
      </c>
      <c r="M49" s="37">
        <f t="shared" si="2"/>
        <v>0.1207309766327142</v>
      </c>
      <c r="N49" s="8">
        <v>16675353.470000003</v>
      </c>
      <c r="O49" s="8">
        <v>68331381</v>
      </c>
      <c r="P49" s="5">
        <f t="shared" si="3"/>
        <v>41378.04831265509</v>
      </c>
      <c r="Q49" s="5">
        <v>51656027.530000001</v>
      </c>
      <c r="R49" s="9">
        <f t="shared" si="8"/>
        <v>1651.392073489882</v>
      </c>
      <c r="S49" s="55">
        <f t="shared" si="4"/>
        <v>-1219.2879265101178</v>
      </c>
      <c r="T49" s="56">
        <f t="shared" si="5"/>
        <v>-609.64396325505891</v>
      </c>
      <c r="U49" s="9">
        <f t="shared" si="6"/>
        <v>2728.3560367449409</v>
      </c>
      <c r="V49" s="59">
        <v>1364</v>
      </c>
      <c r="W49" s="5">
        <f>0.5*U49</f>
        <v>1364.1780183724704</v>
      </c>
    </row>
    <row r="50" spans="1:23" x14ac:dyDescent="0.35">
      <c r="A50" s="2">
        <v>1</v>
      </c>
      <c r="B50" s="2" t="s">
        <v>36</v>
      </c>
      <c r="C50" s="2" t="s">
        <v>6</v>
      </c>
      <c r="D50" s="2" t="s">
        <v>35</v>
      </c>
      <c r="E50" s="2" t="s">
        <v>8</v>
      </c>
      <c r="F50" s="2" t="s">
        <v>9</v>
      </c>
      <c r="G50" s="2" t="s">
        <v>10</v>
      </c>
      <c r="H50" s="2">
        <v>85</v>
      </c>
      <c r="I50" s="10">
        <v>370</v>
      </c>
      <c r="J50" s="10">
        <f t="shared" si="1"/>
        <v>318.2</v>
      </c>
      <c r="K50" s="2">
        <v>88</v>
      </c>
      <c r="L50" s="12" t="s">
        <v>148</v>
      </c>
      <c r="M50" s="37" t="e">
        <f t="shared" si="2"/>
        <v>#VALUE!</v>
      </c>
      <c r="N50" s="7">
        <v>6407689.6700000018</v>
      </c>
      <c r="O50" s="7">
        <v>36122441</v>
      </c>
      <c r="P50" s="5" t="e">
        <f t="shared" si="3"/>
        <v>#VALUE!</v>
      </c>
      <c r="Q50" s="5">
        <v>29714751.329999998</v>
      </c>
      <c r="R50" s="9" t="e">
        <f t="shared" si="8"/>
        <v>#VALUE!</v>
      </c>
      <c r="S50" s="55" t="e">
        <f t="shared" si="4"/>
        <v>#VALUE!</v>
      </c>
      <c r="T50" s="56" t="e">
        <f t="shared" si="5"/>
        <v>#VALUE!</v>
      </c>
      <c r="U50" s="9" t="e">
        <f t="shared" si="6"/>
        <v>#VALUE!</v>
      </c>
      <c r="V50" s="66">
        <f>SUM(V51:V52)</f>
        <v>378.46866758985846</v>
      </c>
    </row>
    <row r="51" spans="1:23" x14ac:dyDescent="0.35">
      <c r="A51" s="2">
        <v>1</v>
      </c>
      <c r="B51" s="2" t="s">
        <v>36</v>
      </c>
      <c r="C51" s="2" t="s">
        <v>6</v>
      </c>
      <c r="D51" s="2" t="s">
        <v>35</v>
      </c>
      <c r="E51" s="2" t="s">
        <v>11</v>
      </c>
      <c r="F51" s="2" t="s">
        <v>12</v>
      </c>
      <c r="G51" s="2" t="s">
        <v>10</v>
      </c>
      <c r="H51" s="2">
        <v>73</v>
      </c>
      <c r="I51" s="10">
        <v>318</v>
      </c>
      <c r="J51" s="10">
        <f t="shared" si="1"/>
        <v>273.48</v>
      </c>
      <c r="K51" s="2">
        <v>51</v>
      </c>
      <c r="L51" s="12">
        <v>54</v>
      </c>
      <c r="M51" s="37">
        <f t="shared" si="2"/>
        <v>0.16981132075471697</v>
      </c>
      <c r="N51" s="7">
        <v>6407689.6700000018</v>
      </c>
      <c r="O51" s="7">
        <v>36122441</v>
      </c>
      <c r="P51" s="5">
        <f t="shared" si="3"/>
        <v>118660.91981481484</v>
      </c>
      <c r="Q51" s="5">
        <v>29714751.329999998</v>
      </c>
      <c r="R51" s="9">
        <f t="shared" si="8"/>
        <v>304.41733517971687</v>
      </c>
      <c r="S51" s="55">
        <f t="shared" si="4"/>
        <v>30.937335179716854</v>
      </c>
      <c r="T51" s="56">
        <f t="shared" si="5"/>
        <v>15.468667589858427</v>
      </c>
      <c r="U51" s="9">
        <f t="shared" si="6"/>
        <v>333.46866758985846</v>
      </c>
      <c r="V51" s="57">
        <f t="shared" si="7"/>
        <v>333.46866758985846</v>
      </c>
    </row>
    <row r="52" spans="1:23" x14ac:dyDescent="0.35">
      <c r="A52" s="2">
        <v>1</v>
      </c>
      <c r="B52" s="2" t="s">
        <v>36</v>
      </c>
      <c r="C52" s="2" t="s">
        <v>6</v>
      </c>
      <c r="D52" s="2" t="s">
        <v>35</v>
      </c>
      <c r="E52" s="2" t="s">
        <v>13</v>
      </c>
      <c r="F52" s="2" t="s">
        <v>14</v>
      </c>
      <c r="G52" s="2" t="s">
        <v>10</v>
      </c>
      <c r="H52" s="2">
        <v>12</v>
      </c>
      <c r="I52" s="10">
        <v>52</v>
      </c>
      <c r="J52" s="10">
        <f t="shared" si="1"/>
        <v>44.72</v>
      </c>
      <c r="K52" s="2">
        <v>37</v>
      </c>
      <c r="L52" s="12" t="s">
        <v>148</v>
      </c>
      <c r="M52" s="37" t="e">
        <f t="shared" si="2"/>
        <v>#VALUE!</v>
      </c>
      <c r="N52" s="7">
        <v>6407689.6700000018</v>
      </c>
      <c r="O52" s="7">
        <v>36122441</v>
      </c>
      <c r="P52" s="5" t="e">
        <f t="shared" si="3"/>
        <v>#VALUE!</v>
      </c>
      <c r="Q52" s="5">
        <v>29714751.329999998</v>
      </c>
      <c r="R52" s="9" t="e">
        <f t="shared" si="8"/>
        <v>#VALUE!</v>
      </c>
      <c r="S52" s="55" t="e">
        <f t="shared" si="4"/>
        <v>#VALUE!</v>
      </c>
      <c r="T52" s="56" t="e">
        <f t="shared" si="5"/>
        <v>#VALUE!</v>
      </c>
      <c r="U52" s="9" t="e">
        <f t="shared" si="6"/>
        <v>#VALUE!</v>
      </c>
      <c r="V52" s="66">
        <v>45</v>
      </c>
    </row>
    <row r="53" spans="1:23" x14ac:dyDescent="0.35">
      <c r="A53" s="2">
        <v>1</v>
      </c>
      <c r="B53" s="2" t="s">
        <v>36</v>
      </c>
      <c r="C53" s="2" t="s">
        <v>6</v>
      </c>
      <c r="D53" s="2" t="s">
        <v>35</v>
      </c>
      <c r="E53" s="2" t="s">
        <v>37</v>
      </c>
      <c r="F53" s="2" t="s">
        <v>38</v>
      </c>
      <c r="G53" s="2" t="s">
        <v>39</v>
      </c>
      <c r="H53" s="2">
        <v>439969</v>
      </c>
      <c r="I53" s="10">
        <v>1912907</v>
      </c>
      <c r="J53" s="10">
        <f t="shared" si="1"/>
        <v>1645100.02</v>
      </c>
      <c r="K53" s="2">
        <v>10433926</v>
      </c>
      <c r="L53" s="12">
        <v>2523373.75</v>
      </c>
      <c r="M53" s="37">
        <f t="shared" si="2"/>
        <v>1.3191303863700641</v>
      </c>
      <c r="N53" s="7">
        <v>6407689.6700000018</v>
      </c>
      <c r="O53" s="7">
        <v>36122441</v>
      </c>
      <c r="P53" s="5">
        <f t="shared" si="3"/>
        <v>2.5393343613882018</v>
      </c>
      <c r="Q53" s="5">
        <v>29714751.329999998</v>
      </c>
      <c r="R53" s="9">
        <f t="shared" si="8"/>
        <v>14225161.345137946</v>
      </c>
      <c r="S53" s="55">
        <f t="shared" si="4"/>
        <v>12580061.325137947</v>
      </c>
      <c r="T53" s="56">
        <f t="shared" si="5"/>
        <v>6290030.6625689734</v>
      </c>
      <c r="U53" s="9">
        <f t="shared" si="6"/>
        <v>8202937.6625689734</v>
      </c>
      <c r="V53" s="57">
        <f t="shared" si="7"/>
        <v>8202937.6625689734</v>
      </c>
    </row>
    <row r="54" spans="1:23" x14ac:dyDescent="0.35">
      <c r="A54" s="2">
        <v>1</v>
      </c>
      <c r="B54" s="2" t="s">
        <v>36</v>
      </c>
      <c r="C54" s="2" t="s">
        <v>6</v>
      </c>
      <c r="D54" s="2" t="s">
        <v>35</v>
      </c>
      <c r="E54" s="2" t="s">
        <v>40</v>
      </c>
      <c r="F54" s="2" t="s">
        <v>41</v>
      </c>
      <c r="G54" s="2" t="s">
        <v>42</v>
      </c>
      <c r="H54" s="2">
        <v>9</v>
      </c>
      <c r="I54" s="10">
        <v>37</v>
      </c>
      <c r="J54" s="10">
        <f t="shared" si="1"/>
        <v>31.82</v>
      </c>
      <c r="K54" s="2">
        <v>32</v>
      </c>
      <c r="L54" s="12">
        <v>1</v>
      </c>
      <c r="M54" s="37">
        <f t="shared" si="2"/>
        <v>2.7027027027027029E-2</v>
      </c>
      <c r="N54" s="7">
        <v>6407689.6700000018</v>
      </c>
      <c r="O54" s="7">
        <v>36122441</v>
      </c>
      <c r="P54" s="5">
        <f t="shared" si="3"/>
        <v>6407689.6700000018</v>
      </c>
      <c r="Q54" s="5">
        <v>29714751.329999998</v>
      </c>
      <c r="R54" s="9">
        <f t="shared" si="8"/>
        <v>5.6373580588836463</v>
      </c>
      <c r="S54" s="55">
        <f t="shared" si="4"/>
        <v>-26.182641941116355</v>
      </c>
      <c r="T54" s="56">
        <f t="shared" si="5"/>
        <v>-13.091320970558177</v>
      </c>
      <c r="U54" s="9">
        <f t="shared" si="6"/>
        <v>23.908679029441821</v>
      </c>
      <c r="V54" s="57">
        <f t="shared" si="7"/>
        <v>23.908679029441821</v>
      </c>
    </row>
    <row r="55" spans="1:23" x14ac:dyDescent="0.35">
      <c r="A55" s="2">
        <v>1</v>
      </c>
      <c r="B55" s="2" t="s">
        <v>36</v>
      </c>
      <c r="C55" s="2" t="s">
        <v>6</v>
      </c>
      <c r="D55" s="2" t="s">
        <v>35</v>
      </c>
      <c r="E55" s="2" t="s">
        <v>29</v>
      </c>
      <c r="F55" s="2" t="s">
        <v>30</v>
      </c>
      <c r="G55" s="2" t="s">
        <v>31</v>
      </c>
      <c r="H55" s="2">
        <v>9</v>
      </c>
      <c r="I55" s="10">
        <v>37</v>
      </c>
      <c r="J55" s="10">
        <f t="shared" si="1"/>
        <v>31.82</v>
      </c>
      <c r="K55" s="2">
        <v>45</v>
      </c>
      <c r="L55" s="12">
        <v>10</v>
      </c>
      <c r="M55" s="37">
        <f t="shared" si="2"/>
        <v>0.27027027027027029</v>
      </c>
      <c r="N55" s="7">
        <v>6407689.6700000018</v>
      </c>
      <c r="O55" s="7">
        <v>36122441</v>
      </c>
      <c r="P55" s="5">
        <f t="shared" si="3"/>
        <v>640768.96700000018</v>
      </c>
      <c r="Q55" s="5">
        <v>29714751.329999998</v>
      </c>
      <c r="R55" s="9">
        <f t="shared" si="8"/>
        <v>56.373580588836461</v>
      </c>
      <c r="S55" s="55">
        <f t="shared" si="4"/>
        <v>24.553580588836461</v>
      </c>
      <c r="T55" s="56">
        <f t="shared" si="5"/>
        <v>12.27679029441823</v>
      </c>
      <c r="U55" s="9">
        <f t="shared" si="6"/>
        <v>49.276790294418234</v>
      </c>
      <c r="V55" s="57">
        <f t="shared" si="7"/>
        <v>49.276790294418234</v>
      </c>
    </row>
    <row r="56" spans="1:23" x14ac:dyDescent="0.35">
      <c r="A56" s="2">
        <v>1</v>
      </c>
      <c r="B56" s="2" t="s">
        <v>36</v>
      </c>
      <c r="C56" s="2" t="s">
        <v>6</v>
      </c>
      <c r="D56" s="2" t="s">
        <v>35</v>
      </c>
      <c r="E56" s="2" t="s">
        <v>32</v>
      </c>
      <c r="F56" s="2" t="s">
        <v>33</v>
      </c>
      <c r="G56" s="2" t="s">
        <v>31</v>
      </c>
      <c r="H56" s="2">
        <v>19</v>
      </c>
      <c r="I56" s="10">
        <v>82</v>
      </c>
      <c r="J56" s="10">
        <f t="shared" si="1"/>
        <v>70.52</v>
      </c>
      <c r="K56" s="2">
        <v>249</v>
      </c>
      <c r="L56" s="13">
        <v>89</v>
      </c>
      <c r="M56" s="37">
        <f t="shared" si="2"/>
        <v>1.0853658536585367</v>
      </c>
      <c r="N56" s="7">
        <v>6407689.6700000018</v>
      </c>
      <c r="O56" s="7">
        <v>36122441</v>
      </c>
      <c r="P56" s="5">
        <f t="shared" ref="P56:P87" si="9">N56/L56</f>
        <v>71996.513146067431</v>
      </c>
      <c r="Q56" s="5">
        <v>29714751.329999998</v>
      </c>
      <c r="R56" s="9">
        <f t="shared" si="8"/>
        <v>501.72486724064453</v>
      </c>
      <c r="S56" s="55">
        <f t="shared" si="4"/>
        <v>431.20486724064455</v>
      </c>
      <c r="T56" s="56">
        <f t="shared" si="5"/>
        <v>215.60243362032227</v>
      </c>
      <c r="U56" s="9">
        <f t="shared" si="6"/>
        <v>297.60243362032224</v>
      </c>
      <c r="V56" s="57">
        <f t="shared" si="7"/>
        <v>297.60243362032224</v>
      </c>
    </row>
    <row r="57" spans="1:23" x14ac:dyDescent="0.35">
      <c r="A57" s="2">
        <v>1</v>
      </c>
      <c r="B57" s="2" t="s">
        <v>36</v>
      </c>
      <c r="C57" s="2" t="s">
        <v>6</v>
      </c>
      <c r="D57" s="2" t="s">
        <v>35</v>
      </c>
      <c r="E57" s="2" t="s">
        <v>43</v>
      </c>
      <c r="F57" s="2" t="s">
        <v>44</v>
      </c>
      <c r="G57" s="2" t="s">
        <v>31</v>
      </c>
      <c r="H57" s="2">
        <v>127</v>
      </c>
      <c r="I57" s="10">
        <v>550</v>
      </c>
      <c r="J57" s="10">
        <f t="shared" si="1"/>
        <v>473</v>
      </c>
      <c r="K57" s="2">
        <v>104</v>
      </c>
      <c r="L57" s="12">
        <v>8</v>
      </c>
      <c r="M57" s="37">
        <f t="shared" si="2"/>
        <v>1.4545454545454545E-2</v>
      </c>
      <c r="N57" s="7">
        <v>6407689.6700000018</v>
      </c>
      <c r="O57" s="7">
        <v>36122441</v>
      </c>
      <c r="P57" s="5">
        <f t="shared" si="9"/>
        <v>800961.20875000022</v>
      </c>
      <c r="Q57" s="5">
        <v>29714751.329999998</v>
      </c>
      <c r="R57" s="9">
        <f t="shared" si="8"/>
        <v>45.09886447106917</v>
      </c>
      <c r="S57" s="55">
        <f t="shared" si="4"/>
        <v>-427.90113552893081</v>
      </c>
      <c r="T57" s="56">
        <f t="shared" si="5"/>
        <v>-213.9505677644654</v>
      </c>
      <c r="U57" s="9">
        <f t="shared" si="6"/>
        <v>336.0494322355346</v>
      </c>
      <c r="V57" s="59">
        <v>168</v>
      </c>
      <c r="W57" s="5">
        <f>0.5*U57</f>
        <v>168.0247161177673</v>
      </c>
    </row>
    <row r="58" spans="1:23" x14ac:dyDescent="0.35">
      <c r="A58" s="2">
        <v>1</v>
      </c>
      <c r="B58" s="2" t="s">
        <v>45</v>
      </c>
      <c r="C58" s="2" t="s">
        <v>6</v>
      </c>
      <c r="D58" s="2" t="s">
        <v>7</v>
      </c>
      <c r="E58" s="2" t="s">
        <v>8</v>
      </c>
      <c r="F58" s="2" t="s">
        <v>9</v>
      </c>
      <c r="G58" s="2" t="s">
        <v>10</v>
      </c>
      <c r="H58" s="2">
        <v>126</v>
      </c>
      <c r="I58" s="10">
        <v>547</v>
      </c>
      <c r="J58" s="10">
        <f t="shared" si="1"/>
        <v>470.42</v>
      </c>
      <c r="K58" s="2">
        <v>346</v>
      </c>
      <c r="L58" s="12" t="s">
        <v>148</v>
      </c>
      <c r="M58" s="37" t="e">
        <f t="shared" si="2"/>
        <v>#VALUE!</v>
      </c>
      <c r="N58" s="6">
        <v>6819777.7700000014</v>
      </c>
      <c r="O58" s="6">
        <v>31807628</v>
      </c>
      <c r="P58" s="5" t="e">
        <f t="shared" si="9"/>
        <v>#VALUE!</v>
      </c>
      <c r="Q58" s="5">
        <v>24987850.229999997</v>
      </c>
      <c r="R58" s="9" t="e">
        <f t="shared" si="8"/>
        <v>#VALUE!</v>
      </c>
      <c r="S58" s="55" t="e">
        <f t="shared" si="4"/>
        <v>#VALUE!</v>
      </c>
      <c r="T58" s="56" t="e">
        <f t="shared" si="5"/>
        <v>#VALUE!</v>
      </c>
      <c r="U58" s="9" t="e">
        <f t="shared" si="6"/>
        <v>#VALUE!</v>
      </c>
      <c r="V58" s="66">
        <f>SUM(V59:V60)</f>
        <v>661.07571772836513</v>
      </c>
    </row>
    <row r="59" spans="1:23" x14ac:dyDescent="0.35">
      <c r="A59" s="2">
        <v>1</v>
      </c>
      <c r="B59" s="2" t="s">
        <v>45</v>
      </c>
      <c r="C59" s="2" t="s">
        <v>6</v>
      </c>
      <c r="D59" s="2" t="s">
        <v>7</v>
      </c>
      <c r="E59" s="2" t="s">
        <v>11</v>
      </c>
      <c r="F59" s="2" t="s">
        <v>12</v>
      </c>
      <c r="G59" s="2" t="s">
        <v>10</v>
      </c>
      <c r="H59" s="2">
        <v>83</v>
      </c>
      <c r="I59" s="10">
        <v>363</v>
      </c>
      <c r="J59" s="10">
        <f t="shared" si="1"/>
        <v>312.18</v>
      </c>
      <c r="K59" s="2">
        <v>133</v>
      </c>
      <c r="L59" s="12">
        <v>127</v>
      </c>
      <c r="M59" s="37">
        <f t="shared" si="2"/>
        <v>0.34986225895316803</v>
      </c>
      <c r="N59" s="6">
        <v>6819777.7700000014</v>
      </c>
      <c r="O59" s="6">
        <v>31807628</v>
      </c>
      <c r="P59" s="5">
        <f t="shared" si="9"/>
        <v>53699.037559055127</v>
      </c>
      <c r="Q59" s="5">
        <v>24987850.229999997</v>
      </c>
      <c r="R59" s="9">
        <f t="shared" si="8"/>
        <v>592.33143545673033</v>
      </c>
      <c r="S59" s="55">
        <f t="shared" si="4"/>
        <v>280.15143545673033</v>
      </c>
      <c r="T59" s="56">
        <f t="shared" si="5"/>
        <v>140.07571772836516</v>
      </c>
      <c r="U59" s="9">
        <f t="shared" si="6"/>
        <v>503.07571772836513</v>
      </c>
      <c r="V59" s="57">
        <f t="shared" si="7"/>
        <v>503.07571772836513</v>
      </c>
    </row>
    <row r="60" spans="1:23" x14ac:dyDescent="0.35">
      <c r="A60" s="2">
        <v>1</v>
      </c>
      <c r="B60" s="2" t="s">
        <v>45</v>
      </c>
      <c r="C60" s="2" t="s">
        <v>6</v>
      </c>
      <c r="D60" s="2" t="s">
        <v>7</v>
      </c>
      <c r="E60" s="2" t="s">
        <v>13</v>
      </c>
      <c r="F60" s="2" t="s">
        <v>14</v>
      </c>
      <c r="G60" s="2" t="s">
        <v>10</v>
      </c>
      <c r="H60" s="2">
        <v>42</v>
      </c>
      <c r="I60" s="10">
        <v>184</v>
      </c>
      <c r="J60" s="10">
        <f t="shared" si="1"/>
        <v>158.24</v>
      </c>
      <c r="K60" s="2">
        <v>213</v>
      </c>
      <c r="L60" s="12" t="s">
        <v>148</v>
      </c>
      <c r="M60" s="37" t="e">
        <f t="shared" si="2"/>
        <v>#VALUE!</v>
      </c>
      <c r="N60" s="6">
        <v>6819777.7700000014</v>
      </c>
      <c r="O60" s="6">
        <v>31807628</v>
      </c>
      <c r="P60" s="5" t="e">
        <f t="shared" si="9"/>
        <v>#VALUE!</v>
      </c>
      <c r="Q60" s="5">
        <v>24987850.229999997</v>
      </c>
      <c r="R60" s="9" t="e">
        <f t="shared" si="8"/>
        <v>#VALUE!</v>
      </c>
      <c r="S60" s="55" t="e">
        <f t="shared" si="4"/>
        <v>#VALUE!</v>
      </c>
      <c r="T60" s="56" t="e">
        <f t="shared" si="5"/>
        <v>#VALUE!</v>
      </c>
      <c r="U60" s="9" t="e">
        <f t="shared" si="6"/>
        <v>#VALUE!</v>
      </c>
      <c r="V60" s="66">
        <v>158</v>
      </c>
    </row>
    <row r="61" spans="1:23" x14ac:dyDescent="0.35">
      <c r="A61" s="2">
        <v>1</v>
      </c>
      <c r="B61" s="2" t="s">
        <v>45</v>
      </c>
      <c r="C61" s="2" t="s">
        <v>6</v>
      </c>
      <c r="D61" s="2" t="s">
        <v>7</v>
      </c>
      <c r="E61" s="2" t="s">
        <v>46</v>
      </c>
      <c r="F61" s="2" t="s">
        <v>47</v>
      </c>
      <c r="G61" s="2" t="s">
        <v>10</v>
      </c>
      <c r="H61" s="2">
        <v>22</v>
      </c>
      <c r="I61" s="10">
        <v>96</v>
      </c>
      <c r="J61" s="10">
        <f t="shared" si="1"/>
        <v>82.56</v>
      </c>
      <c r="K61" s="2">
        <v>136</v>
      </c>
      <c r="L61" s="12">
        <v>11</v>
      </c>
      <c r="M61" s="37">
        <f t="shared" si="2"/>
        <v>0.11458333333333333</v>
      </c>
      <c r="N61" s="6">
        <v>6819777.7700000014</v>
      </c>
      <c r="O61" s="6">
        <v>31807628</v>
      </c>
      <c r="P61" s="5">
        <f t="shared" si="9"/>
        <v>619979.79727272736</v>
      </c>
      <c r="Q61" s="5">
        <v>24987850.229999997</v>
      </c>
      <c r="R61" s="9">
        <f t="shared" si="8"/>
        <v>51.304297559244361</v>
      </c>
      <c r="S61" s="55">
        <f t="shared" si="4"/>
        <v>-31.255702440755641</v>
      </c>
      <c r="T61" s="56">
        <f t="shared" si="5"/>
        <v>-15.627851220377821</v>
      </c>
      <c r="U61" s="9">
        <f t="shared" si="6"/>
        <v>80.372148779622179</v>
      </c>
      <c r="V61" s="57">
        <f t="shared" si="7"/>
        <v>80.372148779622179</v>
      </c>
    </row>
    <row r="62" spans="1:23" x14ac:dyDescent="0.35">
      <c r="A62" s="2">
        <v>1</v>
      </c>
      <c r="B62" s="2" t="s">
        <v>45</v>
      </c>
      <c r="C62" s="2" t="s">
        <v>6</v>
      </c>
      <c r="D62" s="2" t="s">
        <v>7</v>
      </c>
      <c r="E62" s="2" t="s">
        <v>48</v>
      </c>
      <c r="F62" s="2" t="s">
        <v>49</v>
      </c>
      <c r="G62" s="2" t="s">
        <v>10</v>
      </c>
      <c r="H62" s="2">
        <v>3</v>
      </c>
      <c r="I62" s="10">
        <v>15</v>
      </c>
      <c r="J62" s="10">
        <f t="shared" si="1"/>
        <v>12.9</v>
      </c>
      <c r="K62" s="2">
        <v>150</v>
      </c>
      <c r="L62" s="12">
        <v>2</v>
      </c>
      <c r="M62" s="37">
        <f t="shared" si="2"/>
        <v>0.13333333333333333</v>
      </c>
      <c r="N62" s="6">
        <v>6819777.7700000014</v>
      </c>
      <c r="O62" s="6">
        <v>31807628</v>
      </c>
      <c r="P62" s="5">
        <f t="shared" si="9"/>
        <v>3409888.8850000007</v>
      </c>
      <c r="Q62" s="5">
        <v>24987850.229999997</v>
      </c>
      <c r="R62" s="9">
        <f t="shared" si="8"/>
        <v>9.3280541016807916</v>
      </c>
      <c r="S62" s="55">
        <f t="shared" si="4"/>
        <v>-3.5719458983192087</v>
      </c>
      <c r="T62" s="56">
        <f t="shared" si="5"/>
        <v>-1.7859729491596044</v>
      </c>
      <c r="U62" s="9">
        <f t="shared" si="6"/>
        <v>13.214027050840397</v>
      </c>
      <c r="V62" s="57">
        <f t="shared" si="7"/>
        <v>13.214027050840397</v>
      </c>
    </row>
    <row r="63" spans="1:23" x14ac:dyDescent="0.35">
      <c r="A63" s="2">
        <v>1</v>
      </c>
      <c r="B63" s="2" t="s">
        <v>45</v>
      </c>
      <c r="C63" s="2" t="s">
        <v>6</v>
      </c>
      <c r="D63" s="2" t="s">
        <v>7</v>
      </c>
      <c r="E63" s="2" t="s">
        <v>20</v>
      </c>
      <c r="F63" s="2" t="s">
        <v>21</v>
      </c>
      <c r="G63" s="2" t="s">
        <v>22</v>
      </c>
      <c r="H63" s="2">
        <v>1172713</v>
      </c>
      <c r="I63" s="10">
        <v>1172713</v>
      </c>
      <c r="J63" s="10">
        <f t="shared" si="1"/>
        <v>1008533.1799999999</v>
      </c>
      <c r="K63" s="2">
        <v>1172713</v>
      </c>
      <c r="L63" s="12">
        <v>0</v>
      </c>
      <c r="M63" s="37">
        <f t="shared" si="2"/>
        <v>0</v>
      </c>
      <c r="N63" s="6">
        <v>6819777.7700000014</v>
      </c>
      <c r="O63" s="6">
        <v>31807628</v>
      </c>
      <c r="P63" s="5" t="e">
        <f t="shared" si="9"/>
        <v>#DIV/0!</v>
      </c>
      <c r="Q63" s="5">
        <v>24987850.229999997</v>
      </c>
      <c r="R63" s="9" t="e">
        <f t="shared" si="8"/>
        <v>#DIV/0!</v>
      </c>
      <c r="S63" s="55" t="e">
        <f t="shared" si="4"/>
        <v>#DIV/0!</v>
      </c>
      <c r="T63" s="56" t="e">
        <f t="shared" si="5"/>
        <v>#DIV/0!</v>
      </c>
      <c r="U63" s="9" t="e">
        <f t="shared" si="6"/>
        <v>#DIV/0!</v>
      </c>
      <c r="V63" s="57" t="e">
        <f t="shared" si="7"/>
        <v>#DIV/0!</v>
      </c>
    </row>
    <row r="64" spans="1:23" x14ac:dyDescent="0.35">
      <c r="A64" s="2">
        <v>1</v>
      </c>
      <c r="B64" s="2" t="s">
        <v>45</v>
      </c>
      <c r="C64" s="2" t="s">
        <v>6</v>
      </c>
      <c r="D64" s="2" t="s">
        <v>7</v>
      </c>
      <c r="E64" s="2" t="s">
        <v>23</v>
      </c>
      <c r="F64" s="2" t="s">
        <v>24</v>
      </c>
      <c r="G64" s="2" t="s">
        <v>25</v>
      </c>
      <c r="H64" s="2">
        <v>1</v>
      </c>
      <c r="I64" s="10">
        <v>1</v>
      </c>
      <c r="J64" s="10">
        <f t="shared" si="1"/>
        <v>0.86</v>
      </c>
      <c r="K64" s="2">
        <v>1</v>
      </c>
      <c r="L64" s="12">
        <v>1</v>
      </c>
      <c r="M64" s="37">
        <f t="shared" si="2"/>
        <v>1</v>
      </c>
      <c r="N64" s="6">
        <v>6819777.7700000014</v>
      </c>
      <c r="O64" s="6">
        <v>31807628</v>
      </c>
      <c r="P64" s="5">
        <f t="shared" si="9"/>
        <v>6819777.7700000014</v>
      </c>
      <c r="Q64" s="5">
        <v>24987850.229999997</v>
      </c>
      <c r="R64" s="9">
        <f t="shared" si="8"/>
        <v>4.6640270508403958</v>
      </c>
      <c r="S64" s="55">
        <f t="shared" si="4"/>
        <v>3.8040270508403959</v>
      </c>
      <c r="T64" s="56">
        <f t="shared" si="5"/>
        <v>1.902013525420198</v>
      </c>
      <c r="U64" s="9">
        <f t="shared" si="6"/>
        <v>2.9020135254201982</v>
      </c>
      <c r="V64" s="57">
        <f t="shared" si="7"/>
        <v>2.9020135254201982</v>
      </c>
    </row>
    <row r="65" spans="1:22" x14ac:dyDescent="0.35">
      <c r="A65" s="2">
        <v>1</v>
      </c>
      <c r="B65" s="2" t="s">
        <v>45</v>
      </c>
      <c r="C65" s="2" t="s">
        <v>6</v>
      </c>
      <c r="D65" s="2" t="s">
        <v>34</v>
      </c>
      <c r="E65" s="2" t="s">
        <v>8</v>
      </c>
      <c r="F65" s="2" t="s">
        <v>9</v>
      </c>
      <c r="G65" s="2" t="s">
        <v>10</v>
      </c>
      <c r="H65" s="2">
        <v>682</v>
      </c>
      <c r="I65" s="10">
        <v>2966</v>
      </c>
      <c r="J65" s="10">
        <f t="shared" si="1"/>
        <v>2550.7599999999998</v>
      </c>
      <c r="K65" s="2">
        <v>932</v>
      </c>
      <c r="L65" s="12" t="s">
        <v>148</v>
      </c>
      <c r="M65" s="37" t="e">
        <f t="shared" si="2"/>
        <v>#VALUE!</v>
      </c>
      <c r="N65" s="8">
        <v>54227823.049999982</v>
      </c>
      <c r="O65" s="8">
        <v>192236668</v>
      </c>
      <c r="P65" s="5" t="e">
        <f t="shared" si="9"/>
        <v>#VALUE!</v>
      </c>
      <c r="Q65" s="5">
        <v>138008844.95000002</v>
      </c>
      <c r="R65" s="9" t="e">
        <f t="shared" si="8"/>
        <v>#VALUE!</v>
      </c>
      <c r="S65" s="55" t="e">
        <f t="shared" si="4"/>
        <v>#VALUE!</v>
      </c>
      <c r="T65" s="56" t="e">
        <f t="shared" si="5"/>
        <v>#VALUE!</v>
      </c>
      <c r="U65" s="9" t="e">
        <f t="shared" si="6"/>
        <v>#VALUE!</v>
      </c>
      <c r="V65" s="66">
        <f>SUM(V66:V67)</f>
        <v>3165.0537023447141</v>
      </c>
    </row>
    <row r="66" spans="1:22" x14ac:dyDescent="0.35">
      <c r="A66" s="2">
        <v>1</v>
      </c>
      <c r="B66" s="2" t="s">
        <v>45</v>
      </c>
      <c r="C66" s="2" t="s">
        <v>6</v>
      </c>
      <c r="D66" s="2" t="s">
        <v>34</v>
      </c>
      <c r="E66" s="2" t="s">
        <v>11</v>
      </c>
      <c r="F66" s="2" t="s">
        <v>12</v>
      </c>
      <c r="G66" s="2" t="s">
        <v>10</v>
      </c>
      <c r="H66" s="2">
        <v>508</v>
      </c>
      <c r="I66" s="10">
        <v>2209</v>
      </c>
      <c r="J66" s="10">
        <f t="shared" si="1"/>
        <v>1899.74</v>
      </c>
      <c r="K66" s="2">
        <v>740</v>
      </c>
      <c r="L66" s="12">
        <v>708</v>
      </c>
      <c r="M66" s="37">
        <f t="shared" si="2"/>
        <v>0.32050701674966048</v>
      </c>
      <c r="N66" s="8">
        <v>54227823.049999982</v>
      </c>
      <c r="O66" s="8">
        <v>192236668</v>
      </c>
      <c r="P66" s="5">
        <f t="shared" si="9"/>
        <v>76592.970409604488</v>
      </c>
      <c r="Q66" s="5">
        <v>138008844.95000002</v>
      </c>
      <c r="R66" s="9">
        <f t="shared" ref="R66:R97" si="10">O66/P66</f>
        <v>2509.8474046894285</v>
      </c>
      <c r="S66" s="55">
        <f t="shared" si="4"/>
        <v>610.10740468942845</v>
      </c>
      <c r="T66" s="56">
        <f t="shared" si="5"/>
        <v>305.05370234471422</v>
      </c>
      <c r="U66" s="9">
        <f t="shared" si="6"/>
        <v>2514.0537023447141</v>
      </c>
      <c r="V66" s="57">
        <f t="shared" si="7"/>
        <v>2514.0537023447141</v>
      </c>
    </row>
    <row r="67" spans="1:22" x14ac:dyDescent="0.35">
      <c r="A67" s="2">
        <v>1</v>
      </c>
      <c r="B67" s="2" t="s">
        <v>45</v>
      </c>
      <c r="C67" s="2" t="s">
        <v>6</v>
      </c>
      <c r="D67" s="2" t="s">
        <v>34</v>
      </c>
      <c r="E67" s="2" t="s">
        <v>13</v>
      </c>
      <c r="F67" s="2" t="s">
        <v>14</v>
      </c>
      <c r="G67" s="2" t="s">
        <v>10</v>
      </c>
      <c r="H67" s="2">
        <v>174</v>
      </c>
      <c r="I67" s="10">
        <v>757</v>
      </c>
      <c r="J67" s="10">
        <f t="shared" ref="J67:J130" si="11">0.86*I67</f>
        <v>651.02</v>
      </c>
      <c r="K67" s="2">
        <v>192</v>
      </c>
      <c r="L67" s="12" t="s">
        <v>148</v>
      </c>
      <c r="M67" s="37" t="e">
        <f t="shared" ref="M67:M88" si="12">L67/I67</f>
        <v>#VALUE!</v>
      </c>
      <c r="N67" s="8">
        <v>54227823.049999982</v>
      </c>
      <c r="O67" s="8">
        <v>192236668</v>
      </c>
      <c r="P67" s="5" t="e">
        <f t="shared" si="9"/>
        <v>#VALUE!</v>
      </c>
      <c r="Q67" s="5">
        <v>138008844.95000002</v>
      </c>
      <c r="R67" s="9" t="e">
        <f t="shared" si="10"/>
        <v>#VALUE!</v>
      </c>
      <c r="S67" s="55" t="e">
        <f t="shared" ref="S67:S130" si="13">R67-J67</f>
        <v>#VALUE!</v>
      </c>
      <c r="T67" s="56" t="e">
        <f t="shared" ref="T67:T131" si="14">0.5*S67</f>
        <v>#VALUE!</v>
      </c>
      <c r="U67" s="9" t="e">
        <f t="shared" ref="U67:U130" si="15">I67+T67</f>
        <v>#VALUE!</v>
      </c>
      <c r="V67" s="66">
        <v>651</v>
      </c>
    </row>
    <row r="68" spans="1:22" x14ac:dyDescent="0.35">
      <c r="A68" s="2">
        <v>1</v>
      </c>
      <c r="B68" s="2" t="s">
        <v>45</v>
      </c>
      <c r="C68" s="2" t="s">
        <v>6</v>
      </c>
      <c r="D68" s="2" t="s">
        <v>34</v>
      </c>
      <c r="E68" s="2" t="s">
        <v>46</v>
      </c>
      <c r="F68" s="2" t="s">
        <v>47</v>
      </c>
      <c r="G68" s="2" t="s">
        <v>10</v>
      </c>
      <c r="H68" s="2">
        <v>89</v>
      </c>
      <c r="I68" s="10">
        <v>387</v>
      </c>
      <c r="J68" s="10">
        <f t="shared" si="11"/>
        <v>332.82</v>
      </c>
      <c r="K68" s="2">
        <v>196</v>
      </c>
      <c r="L68" s="12">
        <v>59</v>
      </c>
      <c r="M68" s="37">
        <f t="shared" si="12"/>
        <v>0.15245478036175711</v>
      </c>
      <c r="N68" s="8">
        <v>54227823.049999982</v>
      </c>
      <c r="O68" s="8">
        <v>192236668</v>
      </c>
      <c r="P68" s="5">
        <f t="shared" si="9"/>
        <v>919115.64491525397</v>
      </c>
      <c r="Q68" s="5">
        <v>138008844.95000002</v>
      </c>
      <c r="R68" s="9">
        <f t="shared" si="10"/>
        <v>209.15395039078567</v>
      </c>
      <c r="S68" s="55">
        <f t="shared" si="13"/>
        <v>-123.66604960921433</v>
      </c>
      <c r="T68" s="56">
        <f t="shared" si="14"/>
        <v>-61.833024804607163</v>
      </c>
      <c r="U68" s="9">
        <f t="shared" si="15"/>
        <v>325.16697519539287</v>
      </c>
      <c r="V68" s="57">
        <f t="shared" ref="V68:V130" si="16">U68</f>
        <v>325.16697519539287</v>
      </c>
    </row>
    <row r="69" spans="1:22" x14ac:dyDescent="0.35">
      <c r="A69" s="2">
        <v>1</v>
      </c>
      <c r="B69" s="2" t="s">
        <v>45</v>
      </c>
      <c r="C69" s="2" t="s">
        <v>6</v>
      </c>
      <c r="D69" s="2" t="s">
        <v>34</v>
      </c>
      <c r="E69" s="2" t="s">
        <v>48</v>
      </c>
      <c r="F69" s="2" t="s">
        <v>49</v>
      </c>
      <c r="G69" s="2" t="s">
        <v>10</v>
      </c>
      <c r="H69" s="2">
        <v>46</v>
      </c>
      <c r="I69" s="10">
        <v>200</v>
      </c>
      <c r="J69" s="10">
        <f t="shared" si="11"/>
        <v>172</v>
      </c>
      <c r="K69" s="2">
        <v>112</v>
      </c>
      <c r="L69" s="12">
        <v>73</v>
      </c>
      <c r="M69" s="37">
        <f t="shared" si="12"/>
        <v>0.36499999999999999</v>
      </c>
      <c r="N69" s="8">
        <v>54227823.049999982</v>
      </c>
      <c r="O69" s="8">
        <v>192236668</v>
      </c>
      <c r="P69" s="5">
        <f t="shared" si="9"/>
        <v>742846.8910958902</v>
      </c>
      <c r="Q69" s="5">
        <v>138008844.95000002</v>
      </c>
      <c r="R69" s="9">
        <f t="shared" si="10"/>
        <v>258.78370133097206</v>
      </c>
      <c r="S69" s="55">
        <f t="shared" si="13"/>
        <v>86.783701330972065</v>
      </c>
      <c r="T69" s="56">
        <f t="shared" si="14"/>
        <v>43.391850665486032</v>
      </c>
      <c r="U69" s="9">
        <f t="shared" si="15"/>
        <v>243.39185066548603</v>
      </c>
      <c r="V69" s="57">
        <f t="shared" si="16"/>
        <v>243.39185066548603</v>
      </c>
    </row>
    <row r="70" spans="1:22" x14ac:dyDescent="0.35">
      <c r="A70" s="2">
        <v>1</v>
      </c>
      <c r="B70" s="2" t="s">
        <v>45</v>
      </c>
      <c r="C70" s="2" t="s">
        <v>6</v>
      </c>
      <c r="D70" s="2" t="s">
        <v>34</v>
      </c>
      <c r="E70" s="2" t="s">
        <v>20</v>
      </c>
      <c r="F70" s="2" t="s">
        <v>21</v>
      </c>
      <c r="G70" s="2" t="s">
        <v>22</v>
      </c>
      <c r="H70" s="2">
        <v>2392510</v>
      </c>
      <c r="I70" s="10">
        <v>2392510</v>
      </c>
      <c r="J70" s="10">
        <f t="shared" si="11"/>
        <v>2057558.5999999999</v>
      </c>
      <c r="K70" s="2">
        <v>1479950</v>
      </c>
      <c r="L70" s="12">
        <v>539908</v>
      </c>
      <c r="M70" s="37">
        <f t="shared" si="12"/>
        <v>0.22566593243079444</v>
      </c>
      <c r="N70" s="8">
        <v>54227823.049999982</v>
      </c>
      <c r="O70" s="8">
        <v>192236668</v>
      </c>
      <c r="P70" s="5">
        <f t="shared" si="9"/>
        <v>100.4390063677515</v>
      </c>
      <c r="Q70" s="5">
        <v>138008844.95000002</v>
      </c>
      <c r="R70" s="9">
        <f t="shared" si="10"/>
        <v>1913964.2550438698</v>
      </c>
      <c r="S70" s="55">
        <f t="shared" si="13"/>
        <v>-143594.34495613002</v>
      </c>
      <c r="T70" s="56">
        <f t="shared" si="14"/>
        <v>-71797.172478065011</v>
      </c>
      <c r="U70" s="9">
        <f t="shared" si="15"/>
        <v>2320712.8275219351</v>
      </c>
      <c r="V70" s="57">
        <f t="shared" si="16"/>
        <v>2320712.8275219351</v>
      </c>
    </row>
    <row r="71" spans="1:22" x14ac:dyDescent="0.35">
      <c r="A71" s="2">
        <v>1</v>
      </c>
      <c r="B71" s="2" t="s">
        <v>45</v>
      </c>
      <c r="C71" s="2" t="s">
        <v>6</v>
      </c>
      <c r="D71" s="2" t="s">
        <v>34</v>
      </c>
      <c r="E71" s="2" t="s">
        <v>23</v>
      </c>
      <c r="F71" s="2" t="s">
        <v>24</v>
      </c>
      <c r="G71" s="2" t="s">
        <v>25</v>
      </c>
      <c r="H71" s="2">
        <v>1</v>
      </c>
      <c r="I71" s="10">
        <v>1</v>
      </c>
      <c r="J71" s="10">
        <f t="shared" si="11"/>
        <v>0.86</v>
      </c>
      <c r="K71" s="2">
        <v>1</v>
      </c>
      <c r="L71" s="12">
        <v>1</v>
      </c>
      <c r="M71" s="37">
        <f t="shared" si="12"/>
        <v>1</v>
      </c>
      <c r="N71" s="8">
        <v>54227823.049999982</v>
      </c>
      <c r="O71" s="8">
        <v>192236668</v>
      </c>
      <c r="P71" s="5">
        <f t="shared" si="9"/>
        <v>54227823.049999982</v>
      </c>
      <c r="Q71" s="5">
        <v>138008844.95000002</v>
      </c>
      <c r="R71" s="9">
        <f t="shared" si="10"/>
        <v>3.5449822100133166</v>
      </c>
      <c r="S71" s="55">
        <f t="shared" si="13"/>
        <v>2.6849822100133167</v>
      </c>
      <c r="T71" s="56">
        <f t="shared" si="14"/>
        <v>1.3424911050066584</v>
      </c>
      <c r="U71" s="9">
        <f t="shared" si="15"/>
        <v>2.3424911050066584</v>
      </c>
      <c r="V71" s="57">
        <f t="shared" si="16"/>
        <v>2.3424911050066584</v>
      </c>
    </row>
    <row r="72" spans="1:22" x14ac:dyDescent="0.35">
      <c r="A72" s="2">
        <v>1</v>
      </c>
      <c r="B72" s="2" t="s">
        <v>45</v>
      </c>
      <c r="C72" s="2" t="s">
        <v>6</v>
      </c>
      <c r="D72" s="2" t="s">
        <v>35</v>
      </c>
      <c r="E72" s="2" t="s">
        <v>8</v>
      </c>
      <c r="F72" s="2" t="s">
        <v>9</v>
      </c>
      <c r="G72" s="2" t="s">
        <v>10</v>
      </c>
      <c r="H72" s="2">
        <v>237</v>
      </c>
      <c r="I72" s="10">
        <v>1031</v>
      </c>
      <c r="J72" s="10">
        <f t="shared" si="11"/>
        <v>886.66</v>
      </c>
      <c r="K72" s="2">
        <v>227</v>
      </c>
      <c r="L72" s="12" t="s">
        <v>148</v>
      </c>
      <c r="M72" s="37" t="e">
        <f t="shared" si="12"/>
        <v>#VALUE!</v>
      </c>
      <c r="N72" s="7">
        <v>46753270.420000009</v>
      </c>
      <c r="O72" s="7">
        <v>103715822</v>
      </c>
      <c r="P72" s="5" t="e">
        <f t="shared" si="9"/>
        <v>#VALUE!</v>
      </c>
      <c r="Q72" s="5">
        <v>56962551.579999991</v>
      </c>
      <c r="R72" s="9" t="e">
        <f t="shared" si="10"/>
        <v>#VALUE!</v>
      </c>
      <c r="S72" s="55" t="e">
        <f t="shared" si="13"/>
        <v>#VALUE!</v>
      </c>
      <c r="T72" s="56" t="e">
        <f t="shared" si="14"/>
        <v>#VALUE!</v>
      </c>
      <c r="U72" s="9" t="e">
        <f t="shared" si="15"/>
        <v>#VALUE!</v>
      </c>
      <c r="V72" s="66">
        <f>SUM(V73:V74)</f>
        <v>879.7340545876491</v>
      </c>
    </row>
    <row r="73" spans="1:22" x14ac:dyDescent="0.35">
      <c r="A73" s="2">
        <v>1</v>
      </c>
      <c r="B73" s="2" t="s">
        <v>45</v>
      </c>
      <c r="C73" s="2" t="s">
        <v>6</v>
      </c>
      <c r="D73" s="2" t="s">
        <v>35</v>
      </c>
      <c r="E73" s="2" t="s">
        <v>11</v>
      </c>
      <c r="F73" s="2" t="s">
        <v>12</v>
      </c>
      <c r="G73" s="2" t="s">
        <v>10</v>
      </c>
      <c r="H73" s="2">
        <v>184</v>
      </c>
      <c r="I73" s="10">
        <v>801</v>
      </c>
      <c r="J73" s="10">
        <f t="shared" si="11"/>
        <v>688.86</v>
      </c>
      <c r="K73" s="2">
        <v>198</v>
      </c>
      <c r="L73" s="12">
        <v>203</v>
      </c>
      <c r="M73" s="37">
        <f t="shared" si="12"/>
        <v>0.25343320848938827</v>
      </c>
      <c r="N73" s="7">
        <v>46753270.420000009</v>
      </c>
      <c r="O73" s="7">
        <v>103715822</v>
      </c>
      <c r="P73" s="5">
        <f t="shared" si="9"/>
        <v>230311.67694581285</v>
      </c>
      <c r="Q73" s="5">
        <v>56962551.579999991</v>
      </c>
      <c r="R73" s="9">
        <f t="shared" si="10"/>
        <v>450.3281091752981</v>
      </c>
      <c r="S73" s="55">
        <f t="shared" si="13"/>
        <v>-238.53189082470192</v>
      </c>
      <c r="T73" s="56">
        <f t="shared" si="14"/>
        <v>-119.26594541235096</v>
      </c>
      <c r="U73" s="9">
        <f t="shared" si="15"/>
        <v>681.7340545876491</v>
      </c>
      <c r="V73" s="57">
        <f t="shared" si="16"/>
        <v>681.7340545876491</v>
      </c>
    </row>
    <row r="74" spans="1:22" x14ac:dyDescent="0.35">
      <c r="A74" s="2">
        <v>1</v>
      </c>
      <c r="B74" s="2" t="s">
        <v>45</v>
      </c>
      <c r="C74" s="2" t="s">
        <v>6</v>
      </c>
      <c r="D74" s="2" t="s">
        <v>35</v>
      </c>
      <c r="E74" s="2" t="s">
        <v>13</v>
      </c>
      <c r="F74" s="2" t="s">
        <v>14</v>
      </c>
      <c r="G74" s="2" t="s">
        <v>10</v>
      </c>
      <c r="H74" s="2">
        <v>53</v>
      </c>
      <c r="I74" s="10">
        <v>230</v>
      </c>
      <c r="J74" s="10">
        <f t="shared" si="11"/>
        <v>197.79999999999998</v>
      </c>
      <c r="K74" s="2">
        <v>29</v>
      </c>
      <c r="L74" s="12" t="s">
        <v>148</v>
      </c>
      <c r="M74" s="37" t="e">
        <f t="shared" si="12"/>
        <v>#VALUE!</v>
      </c>
      <c r="N74" s="7">
        <v>46753270.420000009</v>
      </c>
      <c r="O74" s="7">
        <v>103715822</v>
      </c>
      <c r="P74" s="5" t="e">
        <f t="shared" si="9"/>
        <v>#VALUE!</v>
      </c>
      <c r="Q74" s="5">
        <v>56962551.579999991</v>
      </c>
      <c r="R74" s="9" t="e">
        <f t="shared" si="10"/>
        <v>#VALUE!</v>
      </c>
      <c r="S74" s="55" t="e">
        <f t="shared" si="13"/>
        <v>#VALUE!</v>
      </c>
      <c r="T74" s="56" t="e">
        <f t="shared" si="14"/>
        <v>#VALUE!</v>
      </c>
      <c r="U74" s="9" t="e">
        <f t="shared" si="15"/>
        <v>#VALUE!</v>
      </c>
      <c r="V74" s="66">
        <v>198</v>
      </c>
    </row>
    <row r="75" spans="1:22" x14ac:dyDescent="0.35">
      <c r="A75" s="2">
        <v>1</v>
      </c>
      <c r="B75" s="2" t="s">
        <v>45</v>
      </c>
      <c r="C75" s="2" t="s">
        <v>6</v>
      </c>
      <c r="D75" s="2" t="s">
        <v>35</v>
      </c>
      <c r="E75" s="2" t="s">
        <v>46</v>
      </c>
      <c r="F75" s="2" t="s">
        <v>47</v>
      </c>
      <c r="G75" s="2" t="s">
        <v>10</v>
      </c>
      <c r="H75" s="2">
        <v>33</v>
      </c>
      <c r="I75" s="10">
        <v>144</v>
      </c>
      <c r="J75" s="10">
        <f t="shared" si="11"/>
        <v>123.84</v>
      </c>
      <c r="K75" s="2">
        <v>66</v>
      </c>
      <c r="L75" s="12">
        <v>18</v>
      </c>
      <c r="M75" s="37">
        <f t="shared" si="12"/>
        <v>0.125</v>
      </c>
      <c r="N75" s="7">
        <v>46753270.420000009</v>
      </c>
      <c r="O75" s="7">
        <v>103715822</v>
      </c>
      <c r="P75" s="5">
        <f t="shared" si="9"/>
        <v>2597403.9122222229</v>
      </c>
      <c r="Q75" s="5">
        <v>56962551.579999991</v>
      </c>
      <c r="R75" s="9">
        <f t="shared" si="10"/>
        <v>39.930571256922981</v>
      </c>
      <c r="S75" s="55">
        <f t="shared" si="13"/>
        <v>-83.909428743077029</v>
      </c>
      <c r="T75" s="56">
        <f t="shared" si="14"/>
        <v>-41.954714371538515</v>
      </c>
      <c r="U75" s="9">
        <f t="shared" si="15"/>
        <v>102.04528562846149</v>
      </c>
      <c r="V75" s="57">
        <f t="shared" si="16"/>
        <v>102.04528562846149</v>
      </c>
    </row>
    <row r="76" spans="1:22" x14ac:dyDescent="0.35">
      <c r="A76" s="2">
        <v>1</v>
      </c>
      <c r="B76" s="2" t="s">
        <v>45</v>
      </c>
      <c r="C76" s="2" t="s">
        <v>6</v>
      </c>
      <c r="D76" s="2" t="s">
        <v>35</v>
      </c>
      <c r="E76" s="2" t="s">
        <v>48</v>
      </c>
      <c r="F76" s="2" t="s">
        <v>49</v>
      </c>
      <c r="G76" s="2" t="s">
        <v>10</v>
      </c>
      <c r="H76" s="2">
        <v>12</v>
      </c>
      <c r="I76" s="10">
        <v>50</v>
      </c>
      <c r="J76" s="10">
        <f t="shared" si="11"/>
        <v>43</v>
      </c>
      <c r="K76" s="2">
        <v>91</v>
      </c>
      <c r="L76" s="12">
        <v>0</v>
      </c>
      <c r="M76" s="37">
        <f t="shared" si="12"/>
        <v>0</v>
      </c>
      <c r="N76" s="7">
        <v>46753270.420000009</v>
      </c>
      <c r="O76" s="7">
        <v>103715822</v>
      </c>
      <c r="P76" s="61">
        <f>O76</f>
        <v>103715822</v>
      </c>
      <c r="Q76" s="5">
        <v>56962551.579999991</v>
      </c>
      <c r="R76" s="9">
        <f t="shared" si="10"/>
        <v>1</v>
      </c>
      <c r="S76" s="55">
        <f t="shared" si="13"/>
        <v>-42</v>
      </c>
      <c r="T76" s="56">
        <f t="shared" si="14"/>
        <v>-21</v>
      </c>
      <c r="U76" s="9">
        <f t="shared" si="15"/>
        <v>29</v>
      </c>
      <c r="V76" s="57">
        <f t="shared" si="16"/>
        <v>29</v>
      </c>
    </row>
    <row r="77" spans="1:22" x14ac:dyDescent="0.35">
      <c r="A77" s="2">
        <v>2</v>
      </c>
      <c r="B77" s="2" t="s">
        <v>50</v>
      </c>
      <c r="C77" s="2" t="s">
        <v>6</v>
      </c>
      <c r="D77" s="2" t="s">
        <v>7</v>
      </c>
      <c r="E77" s="2" t="s">
        <v>8</v>
      </c>
      <c r="F77" s="2" t="s">
        <v>9</v>
      </c>
      <c r="G77" s="2" t="s">
        <v>10</v>
      </c>
      <c r="H77" s="2">
        <v>17</v>
      </c>
      <c r="I77" s="10">
        <v>72</v>
      </c>
      <c r="J77" s="10">
        <f t="shared" si="11"/>
        <v>61.92</v>
      </c>
      <c r="K77" s="2">
        <v>100</v>
      </c>
      <c r="L77" s="12" t="s">
        <v>148</v>
      </c>
      <c r="M77" s="37" t="e">
        <f t="shared" si="12"/>
        <v>#VALUE!</v>
      </c>
      <c r="N77" s="6">
        <v>2325084.44</v>
      </c>
      <c r="O77" s="6">
        <v>13762037</v>
      </c>
      <c r="P77" s="5" t="e">
        <f t="shared" si="9"/>
        <v>#VALUE!</v>
      </c>
      <c r="Q77" s="5">
        <v>11436952.560000001</v>
      </c>
      <c r="R77" s="9" t="e">
        <f t="shared" si="10"/>
        <v>#VALUE!</v>
      </c>
      <c r="S77" s="55" t="e">
        <f t="shared" si="13"/>
        <v>#VALUE!</v>
      </c>
      <c r="T77" s="56" t="e">
        <f t="shared" si="14"/>
        <v>#VALUE!</v>
      </c>
      <c r="U77" s="9" t="e">
        <f t="shared" si="15"/>
        <v>#VALUE!</v>
      </c>
      <c r="V77" s="66">
        <f>SUM(V78:V79)</f>
        <v>66.206292566131495</v>
      </c>
    </row>
    <row r="78" spans="1:22" x14ac:dyDescent="0.35">
      <c r="A78" s="2">
        <v>2</v>
      </c>
      <c r="B78" s="2" t="s">
        <v>50</v>
      </c>
      <c r="C78" s="2" t="s">
        <v>6</v>
      </c>
      <c r="D78" s="2" t="s">
        <v>7</v>
      </c>
      <c r="E78" s="2" t="s">
        <v>11</v>
      </c>
      <c r="F78" s="2" t="s">
        <v>12</v>
      </c>
      <c r="G78" s="2" t="s">
        <v>10</v>
      </c>
      <c r="H78" s="2">
        <v>13</v>
      </c>
      <c r="I78" s="10">
        <v>57</v>
      </c>
      <c r="J78" s="10">
        <f t="shared" si="11"/>
        <v>49.019999999999996</v>
      </c>
      <c r="K78" s="2">
        <v>7</v>
      </c>
      <c r="L78" s="12">
        <v>7</v>
      </c>
      <c r="M78" s="37">
        <f t="shared" si="12"/>
        <v>0.12280701754385964</v>
      </c>
      <c r="N78" s="6">
        <v>2325084.44</v>
      </c>
      <c r="O78" s="6">
        <v>13762037</v>
      </c>
      <c r="P78" s="5">
        <f t="shared" si="9"/>
        <v>332154.92</v>
      </c>
      <c r="Q78" s="5">
        <v>11436952.560000001</v>
      </c>
      <c r="R78" s="9">
        <f t="shared" si="10"/>
        <v>41.432585132262986</v>
      </c>
      <c r="S78" s="55">
        <f t="shared" si="13"/>
        <v>-7.5874148677370101</v>
      </c>
      <c r="T78" s="56">
        <f t="shared" si="14"/>
        <v>-3.7937074338685051</v>
      </c>
      <c r="U78" s="9">
        <f t="shared" si="15"/>
        <v>53.206292566131495</v>
      </c>
      <c r="V78" s="57">
        <f t="shared" si="16"/>
        <v>53.206292566131495</v>
      </c>
    </row>
    <row r="79" spans="1:22" x14ac:dyDescent="0.35">
      <c r="A79" s="2">
        <v>2</v>
      </c>
      <c r="B79" s="2" t="s">
        <v>50</v>
      </c>
      <c r="C79" s="2" t="s">
        <v>6</v>
      </c>
      <c r="D79" s="2" t="s">
        <v>7</v>
      </c>
      <c r="E79" s="2" t="s">
        <v>13</v>
      </c>
      <c r="F79" s="2" t="s">
        <v>14</v>
      </c>
      <c r="G79" s="2" t="s">
        <v>10</v>
      </c>
      <c r="H79" s="2">
        <v>3</v>
      </c>
      <c r="I79" s="10">
        <v>15</v>
      </c>
      <c r="J79" s="10">
        <f t="shared" si="11"/>
        <v>12.9</v>
      </c>
      <c r="K79" s="2">
        <v>93</v>
      </c>
      <c r="L79" s="12" t="s">
        <v>148</v>
      </c>
      <c r="M79" s="37" t="e">
        <f t="shared" si="12"/>
        <v>#VALUE!</v>
      </c>
      <c r="N79" s="6">
        <v>2325084.44</v>
      </c>
      <c r="O79" s="6">
        <v>13762037</v>
      </c>
      <c r="P79" s="5" t="e">
        <f t="shared" si="9"/>
        <v>#VALUE!</v>
      </c>
      <c r="Q79" s="5">
        <v>11436952.560000001</v>
      </c>
      <c r="R79" s="9" t="e">
        <f t="shared" si="10"/>
        <v>#VALUE!</v>
      </c>
      <c r="S79" s="55" t="e">
        <f t="shared" si="13"/>
        <v>#VALUE!</v>
      </c>
      <c r="T79" s="56" t="e">
        <f t="shared" si="14"/>
        <v>#VALUE!</v>
      </c>
      <c r="U79" s="9" t="e">
        <f t="shared" si="15"/>
        <v>#VALUE!</v>
      </c>
      <c r="V79" s="66">
        <v>13</v>
      </c>
    </row>
    <row r="80" spans="1:22" x14ac:dyDescent="0.35">
      <c r="A80" s="2">
        <v>2</v>
      </c>
      <c r="B80" s="2" t="s">
        <v>50</v>
      </c>
      <c r="C80" s="2" t="s">
        <v>6</v>
      </c>
      <c r="D80" s="2" t="s">
        <v>7</v>
      </c>
      <c r="E80" s="2" t="s">
        <v>20</v>
      </c>
      <c r="F80" s="2" t="s">
        <v>21</v>
      </c>
      <c r="G80" s="2" t="s">
        <v>22</v>
      </c>
      <c r="H80" s="2">
        <v>1172713</v>
      </c>
      <c r="I80" s="10">
        <v>1172713</v>
      </c>
      <c r="J80" s="10">
        <f t="shared" si="11"/>
        <v>1008533.1799999999</v>
      </c>
      <c r="K80" s="2">
        <v>1172713</v>
      </c>
      <c r="L80" s="12">
        <v>1172713</v>
      </c>
      <c r="M80" s="37">
        <f t="shared" si="12"/>
        <v>1</v>
      </c>
      <c r="N80" s="6">
        <v>2325084.44</v>
      </c>
      <c r="O80" s="6">
        <v>13762037</v>
      </c>
      <c r="P80" s="5">
        <f t="shared" si="9"/>
        <v>1.9826542726140155</v>
      </c>
      <c r="Q80" s="5">
        <v>11436952.560000001</v>
      </c>
      <c r="R80" s="9">
        <f t="shared" si="10"/>
        <v>6941218.7440302167</v>
      </c>
      <c r="S80" s="55">
        <f t="shared" si="13"/>
        <v>5932685.564030217</v>
      </c>
      <c r="T80" s="56">
        <f t="shared" si="14"/>
        <v>2966342.7820151085</v>
      </c>
      <c r="U80" s="9">
        <f t="shared" si="15"/>
        <v>4139055.7820151085</v>
      </c>
      <c r="V80" s="57">
        <f t="shared" si="16"/>
        <v>4139055.7820151085</v>
      </c>
    </row>
    <row r="81" spans="1:23" x14ac:dyDescent="0.35">
      <c r="A81" s="2">
        <v>2</v>
      </c>
      <c r="B81" s="2" t="s">
        <v>50</v>
      </c>
      <c r="C81" s="2" t="s">
        <v>6</v>
      </c>
      <c r="D81" s="2" t="s">
        <v>7</v>
      </c>
      <c r="E81" s="2" t="s">
        <v>23</v>
      </c>
      <c r="F81" s="2" t="s">
        <v>24</v>
      </c>
      <c r="G81" s="2" t="s">
        <v>25</v>
      </c>
      <c r="H81" s="2">
        <v>1</v>
      </c>
      <c r="I81" s="10">
        <v>1</v>
      </c>
      <c r="J81" s="10">
        <f t="shared" si="11"/>
        <v>0.86</v>
      </c>
      <c r="K81" s="2">
        <v>1</v>
      </c>
      <c r="L81" s="12">
        <v>1</v>
      </c>
      <c r="M81" s="37">
        <f t="shared" si="12"/>
        <v>1</v>
      </c>
      <c r="N81" s="6">
        <v>2325084.44</v>
      </c>
      <c r="O81" s="6">
        <v>13762037</v>
      </c>
      <c r="P81" s="5">
        <f t="shared" si="9"/>
        <v>2325084.44</v>
      </c>
      <c r="Q81" s="5">
        <v>11436952.560000001</v>
      </c>
      <c r="R81" s="9">
        <f t="shared" si="10"/>
        <v>5.9189407331804258</v>
      </c>
      <c r="S81" s="55">
        <f t="shared" si="13"/>
        <v>5.0589407331804255</v>
      </c>
      <c r="T81" s="56">
        <f t="shared" si="14"/>
        <v>2.5294703665902127</v>
      </c>
      <c r="U81" s="9">
        <f t="shared" si="15"/>
        <v>3.5294703665902127</v>
      </c>
      <c r="V81" s="57">
        <f t="shared" si="16"/>
        <v>3.5294703665902127</v>
      </c>
    </row>
    <row r="82" spans="1:23" x14ac:dyDescent="0.35">
      <c r="A82" s="2">
        <v>2</v>
      </c>
      <c r="B82" s="2" t="s">
        <v>50</v>
      </c>
      <c r="C82" s="2" t="s">
        <v>6</v>
      </c>
      <c r="D82" s="2" t="s">
        <v>7</v>
      </c>
      <c r="E82" s="2" t="s">
        <v>26</v>
      </c>
      <c r="F82" s="2" t="s">
        <v>27</v>
      </c>
      <c r="G82" s="2" t="s">
        <v>28</v>
      </c>
      <c r="H82" s="2">
        <v>108036</v>
      </c>
      <c r="I82" s="10">
        <v>469721</v>
      </c>
      <c r="J82" s="10">
        <f t="shared" si="11"/>
        <v>403960.06</v>
      </c>
      <c r="K82" s="2">
        <v>0</v>
      </c>
      <c r="L82" s="12">
        <v>0</v>
      </c>
      <c r="M82" s="37">
        <f t="shared" si="12"/>
        <v>0</v>
      </c>
      <c r="N82" s="6">
        <v>2325084.44</v>
      </c>
      <c r="O82" s="6">
        <v>13762037</v>
      </c>
      <c r="P82" s="61">
        <f>O82</f>
        <v>13762037</v>
      </c>
      <c r="Q82" s="5">
        <v>11436952.560000001</v>
      </c>
      <c r="R82" s="9">
        <f t="shared" si="10"/>
        <v>1</v>
      </c>
      <c r="S82" s="55">
        <f t="shared" si="13"/>
        <v>-403959.06</v>
      </c>
      <c r="T82" s="56">
        <f t="shared" si="14"/>
        <v>-201979.53</v>
      </c>
      <c r="U82" s="9">
        <f t="shared" si="15"/>
        <v>267741.46999999997</v>
      </c>
      <c r="V82" s="57">
        <f t="shared" si="16"/>
        <v>267741.46999999997</v>
      </c>
    </row>
    <row r="83" spans="1:23" x14ac:dyDescent="0.35">
      <c r="A83" s="2">
        <v>2</v>
      </c>
      <c r="B83" s="2" t="s">
        <v>50</v>
      </c>
      <c r="C83" s="2" t="s">
        <v>6</v>
      </c>
      <c r="D83" s="2" t="s">
        <v>7</v>
      </c>
      <c r="E83" s="2" t="s">
        <v>29</v>
      </c>
      <c r="F83" s="2" t="s">
        <v>30</v>
      </c>
      <c r="G83" s="2" t="s">
        <v>31</v>
      </c>
      <c r="H83" s="2">
        <v>4</v>
      </c>
      <c r="I83" s="10">
        <v>16</v>
      </c>
      <c r="J83" s="10">
        <f t="shared" si="11"/>
        <v>13.76</v>
      </c>
      <c r="K83" s="2">
        <v>47</v>
      </c>
      <c r="L83" s="12">
        <v>12</v>
      </c>
      <c r="M83" s="37">
        <f t="shared" si="12"/>
        <v>0.75</v>
      </c>
      <c r="N83" s="6">
        <v>2325084.44</v>
      </c>
      <c r="O83" s="6">
        <v>13762037</v>
      </c>
      <c r="P83" s="5">
        <f t="shared" si="9"/>
        <v>193757.03666666665</v>
      </c>
      <c r="Q83" s="5">
        <v>11436952.560000001</v>
      </c>
      <c r="R83" s="9">
        <f t="shared" si="10"/>
        <v>71.027288798165117</v>
      </c>
      <c r="S83" s="55">
        <f t="shared" si="13"/>
        <v>57.267288798165119</v>
      </c>
      <c r="T83" s="56">
        <f t="shared" si="14"/>
        <v>28.633644399082559</v>
      </c>
      <c r="U83" s="9">
        <f t="shared" si="15"/>
        <v>44.633644399082556</v>
      </c>
      <c r="V83" s="57">
        <f t="shared" si="16"/>
        <v>44.633644399082556</v>
      </c>
    </row>
    <row r="84" spans="1:23" x14ac:dyDescent="0.35">
      <c r="A84" s="2">
        <v>2</v>
      </c>
      <c r="B84" s="2" t="s">
        <v>50</v>
      </c>
      <c r="C84" s="2" t="s">
        <v>6</v>
      </c>
      <c r="D84" s="2" t="s">
        <v>7</v>
      </c>
      <c r="E84" s="2" t="s">
        <v>32</v>
      </c>
      <c r="F84" s="2" t="s">
        <v>33</v>
      </c>
      <c r="G84" s="2" t="s">
        <v>31</v>
      </c>
      <c r="H84" s="2">
        <v>23</v>
      </c>
      <c r="I84" s="10">
        <v>100</v>
      </c>
      <c r="J84" s="10">
        <f t="shared" si="11"/>
        <v>86</v>
      </c>
      <c r="K84" s="2">
        <v>239</v>
      </c>
      <c r="L84" s="13">
        <v>49</v>
      </c>
      <c r="M84" s="37">
        <f t="shared" si="12"/>
        <v>0.49</v>
      </c>
      <c r="N84" s="6">
        <v>2325084.44</v>
      </c>
      <c r="O84" s="6">
        <v>13762037</v>
      </c>
      <c r="P84" s="5">
        <f t="shared" si="9"/>
        <v>47450.702857142853</v>
      </c>
      <c r="Q84" s="5">
        <v>11436952.560000001</v>
      </c>
      <c r="R84" s="9">
        <f t="shared" si="10"/>
        <v>290.02809592584089</v>
      </c>
      <c r="S84" s="55">
        <f t="shared" si="13"/>
        <v>204.02809592584089</v>
      </c>
      <c r="T84" s="56">
        <f t="shared" si="14"/>
        <v>102.01404796292044</v>
      </c>
      <c r="U84" s="9">
        <f t="shared" si="15"/>
        <v>202.01404796292044</v>
      </c>
      <c r="V84" s="57">
        <f t="shared" si="16"/>
        <v>202.01404796292044</v>
      </c>
    </row>
    <row r="85" spans="1:23" x14ac:dyDescent="0.35">
      <c r="A85" s="2">
        <v>2</v>
      </c>
      <c r="B85" s="2" t="s">
        <v>50</v>
      </c>
      <c r="C85" s="2" t="s">
        <v>6</v>
      </c>
      <c r="D85" s="2" t="s">
        <v>7</v>
      </c>
      <c r="E85" s="2" t="s">
        <v>43</v>
      </c>
      <c r="F85" s="2" t="s">
        <v>44</v>
      </c>
      <c r="G85" s="2" t="s">
        <v>31</v>
      </c>
      <c r="H85" s="2">
        <v>45</v>
      </c>
      <c r="I85" s="10">
        <v>195</v>
      </c>
      <c r="J85" s="10">
        <f t="shared" si="11"/>
        <v>167.7</v>
      </c>
      <c r="K85" s="2">
        <v>120</v>
      </c>
      <c r="L85" s="12">
        <v>73</v>
      </c>
      <c r="M85" s="37">
        <f t="shared" si="12"/>
        <v>0.37435897435897436</v>
      </c>
      <c r="N85" s="6">
        <v>2325084.44</v>
      </c>
      <c r="O85" s="6">
        <v>13762037</v>
      </c>
      <c r="P85" s="5">
        <f t="shared" si="9"/>
        <v>31850.471780821917</v>
      </c>
      <c r="Q85" s="5">
        <v>11436952.560000001</v>
      </c>
      <c r="R85" s="9">
        <f t="shared" si="10"/>
        <v>432.08267352217109</v>
      </c>
      <c r="S85" s="55">
        <f t="shared" si="13"/>
        <v>264.3826735221711</v>
      </c>
      <c r="T85" s="56">
        <f t="shared" si="14"/>
        <v>132.19133676108555</v>
      </c>
      <c r="U85" s="9">
        <f t="shared" si="15"/>
        <v>327.19133676108555</v>
      </c>
      <c r="V85" s="59">
        <v>164</v>
      </c>
      <c r="W85" s="5">
        <f>0.5*U85</f>
        <v>163.59566838054278</v>
      </c>
    </row>
    <row r="86" spans="1:23" x14ac:dyDescent="0.35">
      <c r="A86" s="2">
        <v>2</v>
      </c>
      <c r="B86" s="2" t="s">
        <v>50</v>
      </c>
      <c r="C86" s="2" t="s">
        <v>6</v>
      </c>
      <c r="D86" s="2" t="s">
        <v>34</v>
      </c>
      <c r="E86" s="2" t="s">
        <v>8</v>
      </c>
      <c r="F86" s="2" t="s">
        <v>9</v>
      </c>
      <c r="G86" s="2" t="s">
        <v>10</v>
      </c>
      <c r="H86" s="2">
        <v>88</v>
      </c>
      <c r="I86" s="10">
        <v>384</v>
      </c>
      <c r="J86" s="10">
        <f t="shared" si="11"/>
        <v>330.24</v>
      </c>
      <c r="K86" s="2">
        <v>179</v>
      </c>
      <c r="L86" s="12" t="s">
        <v>148</v>
      </c>
      <c r="M86" s="37" t="e">
        <f t="shared" si="12"/>
        <v>#VALUE!</v>
      </c>
      <c r="N86" s="8">
        <v>20538234.629999999</v>
      </c>
      <c r="O86" s="8">
        <v>83676932</v>
      </c>
      <c r="P86" s="5" t="e">
        <f t="shared" si="9"/>
        <v>#VALUE!</v>
      </c>
      <c r="Q86" s="5">
        <v>63138697.370000005</v>
      </c>
      <c r="R86" s="9" t="e">
        <f t="shared" si="10"/>
        <v>#VALUE!</v>
      </c>
      <c r="S86" s="55" t="e">
        <f t="shared" si="13"/>
        <v>#VALUE!</v>
      </c>
      <c r="T86" s="56" t="e">
        <f t="shared" si="14"/>
        <v>#VALUE!</v>
      </c>
      <c r="U86" s="9" t="e">
        <f t="shared" si="15"/>
        <v>#VALUE!</v>
      </c>
      <c r="V86" s="66">
        <f>SUM(V87:V88)</f>
        <v>434.89042785305838</v>
      </c>
    </row>
    <row r="87" spans="1:23" x14ac:dyDescent="0.35">
      <c r="A87" s="2">
        <v>2</v>
      </c>
      <c r="B87" s="2" t="s">
        <v>50</v>
      </c>
      <c r="C87" s="2" t="s">
        <v>6</v>
      </c>
      <c r="D87" s="2" t="s">
        <v>34</v>
      </c>
      <c r="E87" s="2" t="s">
        <v>11</v>
      </c>
      <c r="F87" s="2" t="s">
        <v>12</v>
      </c>
      <c r="G87" s="2" t="s">
        <v>10</v>
      </c>
      <c r="H87" s="2">
        <v>67</v>
      </c>
      <c r="I87" s="10">
        <v>292</v>
      </c>
      <c r="J87" s="10">
        <f t="shared" si="11"/>
        <v>251.12</v>
      </c>
      <c r="K87" s="2">
        <v>104</v>
      </c>
      <c r="L87" s="12">
        <v>93</v>
      </c>
      <c r="M87" s="37">
        <f t="shared" si="12"/>
        <v>0.3184931506849315</v>
      </c>
      <c r="N87" s="8">
        <v>20538234.629999999</v>
      </c>
      <c r="O87" s="8">
        <v>83676932</v>
      </c>
      <c r="P87" s="5">
        <f t="shared" si="9"/>
        <v>220841.23258064516</v>
      </c>
      <c r="Q87" s="5">
        <v>63138697.370000005</v>
      </c>
      <c r="R87" s="9">
        <f t="shared" si="10"/>
        <v>378.90085570611677</v>
      </c>
      <c r="S87" s="55">
        <f t="shared" si="13"/>
        <v>127.78085570611677</v>
      </c>
      <c r="T87" s="56">
        <f t="shared" si="14"/>
        <v>63.890427853058384</v>
      </c>
      <c r="U87" s="9">
        <f t="shared" si="15"/>
        <v>355.89042785305838</v>
      </c>
      <c r="V87" s="57">
        <f t="shared" si="16"/>
        <v>355.89042785305838</v>
      </c>
    </row>
    <row r="88" spans="1:23" x14ac:dyDescent="0.35">
      <c r="A88" s="2">
        <v>2</v>
      </c>
      <c r="B88" s="2" t="s">
        <v>50</v>
      </c>
      <c r="C88" s="2" t="s">
        <v>6</v>
      </c>
      <c r="D88" s="2" t="s">
        <v>34</v>
      </c>
      <c r="E88" s="2" t="s">
        <v>13</v>
      </c>
      <c r="F88" s="2" t="s">
        <v>14</v>
      </c>
      <c r="G88" s="2" t="s">
        <v>10</v>
      </c>
      <c r="H88" s="2">
        <v>21</v>
      </c>
      <c r="I88" s="10">
        <v>92</v>
      </c>
      <c r="J88" s="10">
        <f t="shared" si="11"/>
        <v>79.12</v>
      </c>
      <c r="K88" s="2">
        <v>75</v>
      </c>
      <c r="L88" s="12" t="s">
        <v>148</v>
      </c>
      <c r="M88" s="37" t="e">
        <f t="shared" si="12"/>
        <v>#VALUE!</v>
      </c>
      <c r="N88" s="8">
        <v>20538234.629999999</v>
      </c>
      <c r="O88" s="8">
        <v>83676932</v>
      </c>
      <c r="P88" s="5" t="e">
        <f t="shared" ref="P88:P119" si="17">N88/L88</f>
        <v>#VALUE!</v>
      </c>
      <c r="Q88" s="5">
        <v>63138697.370000005</v>
      </c>
      <c r="R88" s="9" t="e">
        <f t="shared" si="10"/>
        <v>#VALUE!</v>
      </c>
      <c r="S88" s="55" t="e">
        <f t="shared" si="13"/>
        <v>#VALUE!</v>
      </c>
      <c r="T88" s="56" t="e">
        <f t="shared" si="14"/>
        <v>#VALUE!</v>
      </c>
      <c r="U88" s="9" t="e">
        <f t="shared" si="15"/>
        <v>#VALUE!</v>
      </c>
      <c r="V88" s="66">
        <v>79</v>
      </c>
    </row>
    <row r="89" spans="1:23" x14ac:dyDescent="0.35">
      <c r="A89" s="2">
        <v>2</v>
      </c>
      <c r="B89" s="2" t="s">
        <v>50</v>
      </c>
      <c r="C89" s="2" t="s">
        <v>6</v>
      </c>
      <c r="D89" s="2" t="s">
        <v>34</v>
      </c>
      <c r="E89" s="2" t="s">
        <v>20</v>
      </c>
      <c r="F89" s="2" t="s">
        <v>21</v>
      </c>
      <c r="G89" s="2" t="s">
        <v>22</v>
      </c>
      <c r="H89" s="2">
        <v>2392510</v>
      </c>
      <c r="I89" s="10">
        <v>2392510</v>
      </c>
      <c r="J89" s="10">
        <f t="shared" si="11"/>
        <v>2057558.5999999999</v>
      </c>
      <c r="K89" s="2">
        <v>1106032</v>
      </c>
      <c r="L89" s="12">
        <v>672782</v>
      </c>
      <c r="M89" s="37">
        <f t="shared" ref="M89:M145" si="18">L89/I89</f>
        <v>0.28120342234724199</v>
      </c>
      <c r="N89" s="8">
        <v>20538234.629999999</v>
      </c>
      <c r="O89" s="8">
        <v>83676932</v>
      </c>
      <c r="P89" s="5">
        <f t="shared" si="17"/>
        <v>30.527324794658597</v>
      </c>
      <c r="Q89" s="5">
        <v>63138697.370000005</v>
      </c>
      <c r="R89" s="9">
        <f t="shared" si="10"/>
        <v>2741050.274233039</v>
      </c>
      <c r="S89" s="55">
        <f t="shared" si="13"/>
        <v>683491.67423303914</v>
      </c>
      <c r="T89" s="56">
        <f t="shared" si="14"/>
        <v>341745.83711651957</v>
      </c>
      <c r="U89" s="9">
        <f t="shared" si="15"/>
        <v>2734255.8371165195</v>
      </c>
      <c r="V89" s="57">
        <f t="shared" si="16"/>
        <v>2734255.8371165195</v>
      </c>
    </row>
    <row r="90" spans="1:23" x14ac:dyDescent="0.35">
      <c r="A90" s="2">
        <v>2</v>
      </c>
      <c r="B90" s="2" t="s">
        <v>50</v>
      </c>
      <c r="C90" s="2" t="s">
        <v>6</v>
      </c>
      <c r="D90" s="2" t="s">
        <v>34</v>
      </c>
      <c r="E90" s="2" t="s">
        <v>23</v>
      </c>
      <c r="F90" s="2" t="s">
        <v>24</v>
      </c>
      <c r="G90" s="2" t="s">
        <v>25</v>
      </c>
      <c r="H90" s="2">
        <v>1</v>
      </c>
      <c r="I90" s="10">
        <v>1</v>
      </c>
      <c r="J90" s="10">
        <f t="shared" si="11"/>
        <v>0.86</v>
      </c>
      <c r="K90" s="2">
        <v>1</v>
      </c>
      <c r="L90" s="12">
        <v>1</v>
      </c>
      <c r="M90" s="37">
        <f t="shared" si="18"/>
        <v>1</v>
      </c>
      <c r="N90" s="8">
        <v>20538234.629999999</v>
      </c>
      <c r="O90" s="8">
        <v>83676932</v>
      </c>
      <c r="P90" s="5">
        <f t="shared" si="17"/>
        <v>20538234.629999999</v>
      </c>
      <c r="Q90" s="5">
        <v>63138697.370000005</v>
      </c>
      <c r="R90" s="9">
        <f t="shared" si="10"/>
        <v>4.074202749528137</v>
      </c>
      <c r="S90" s="55">
        <f t="shared" si="13"/>
        <v>3.2142027495281371</v>
      </c>
      <c r="T90" s="56">
        <f t="shared" si="14"/>
        <v>1.6071013747640686</v>
      </c>
      <c r="U90" s="9">
        <f t="shared" si="15"/>
        <v>2.6071013747640688</v>
      </c>
      <c r="V90" s="57">
        <f t="shared" si="16"/>
        <v>2.6071013747640688</v>
      </c>
    </row>
    <row r="91" spans="1:23" x14ac:dyDescent="0.35">
      <c r="A91" s="2">
        <v>2</v>
      </c>
      <c r="B91" s="2" t="s">
        <v>50</v>
      </c>
      <c r="C91" s="2" t="s">
        <v>6</v>
      </c>
      <c r="D91" s="2" t="s">
        <v>34</v>
      </c>
      <c r="E91" s="2" t="s">
        <v>26</v>
      </c>
      <c r="F91" s="2" t="s">
        <v>27</v>
      </c>
      <c r="G91" s="2" t="s">
        <v>28</v>
      </c>
      <c r="H91" s="2">
        <v>667249</v>
      </c>
      <c r="I91" s="10">
        <v>2901082</v>
      </c>
      <c r="J91" s="10">
        <f t="shared" si="11"/>
        <v>2494930.52</v>
      </c>
      <c r="K91" s="2">
        <v>2458223</v>
      </c>
      <c r="L91" s="12">
        <v>346338.98</v>
      </c>
      <c r="M91" s="37">
        <f t="shared" si="18"/>
        <v>0.11938269238856399</v>
      </c>
      <c r="N91" s="8">
        <v>20538234.629999999</v>
      </c>
      <c r="O91" s="8">
        <v>83676932</v>
      </c>
      <c r="P91" s="5">
        <f t="shared" si="17"/>
        <v>59.300961820699477</v>
      </c>
      <c r="Q91" s="5">
        <v>63138697.370000005</v>
      </c>
      <c r="R91" s="9">
        <f t="shared" si="10"/>
        <v>1411055.2245847704</v>
      </c>
      <c r="S91" s="55">
        <f t="shared" si="13"/>
        <v>-1083875.2954152296</v>
      </c>
      <c r="T91" s="56">
        <f t="shared" si="14"/>
        <v>-541937.64770761481</v>
      </c>
      <c r="U91" s="9">
        <f t="shared" si="15"/>
        <v>2359144.352292385</v>
      </c>
      <c r="V91" s="57">
        <f t="shared" si="16"/>
        <v>2359144.352292385</v>
      </c>
    </row>
    <row r="92" spans="1:23" x14ac:dyDescent="0.35">
      <c r="A92" s="2">
        <v>2</v>
      </c>
      <c r="B92" s="2" t="s">
        <v>50</v>
      </c>
      <c r="C92" s="2" t="s">
        <v>6</v>
      </c>
      <c r="D92" s="2" t="s">
        <v>34</v>
      </c>
      <c r="E92" s="2" t="s">
        <v>29</v>
      </c>
      <c r="F92" s="2" t="s">
        <v>30</v>
      </c>
      <c r="G92" s="2" t="s">
        <v>31</v>
      </c>
      <c r="H92" s="2">
        <v>15</v>
      </c>
      <c r="I92" s="10">
        <v>67</v>
      </c>
      <c r="J92" s="10">
        <f t="shared" si="11"/>
        <v>57.62</v>
      </c>
      <c r="K92" s="2">
        <v>213</v>
      </c>
      <c r="L92" s="12">
        <v>103</v>
      </c>
      <c r="M92" s="37">
        <f t="shared" si="18"/>
        <v>1.5373134328358209</v>
      </c>
      <c r="N92" s="8">
        <v>20538234.629999999</v>
      </c>
      <c r="O92" s="8">
        <v>83676932</v>
      </c>
      <c r="P92" s="5">
        <f t="shared" si="17"/>
        <v>199400.33621359224</v>
      </c>
      <c r="Q92" s="5">
        <v>63138697.370000005</v>
      </c>
      <c r="R92" s="9">
        <f t="shared" si="10"/>
        <v>419.64288320139809</v>
      </c>
      <c r="S92" s="55">
        <f t="shared" si="13"/>
        <v>362.02288320139809</v>
      </c>
      <c r="T92" s="56">
        <f t="shared" si="14"/>
        <v>181.01144160069904</v>
      </c>
      <c r="U92" s="9">
        <f t="shared" si="15"/>
        <v>248.01144160069904</v>
      </c>
      <c r="V92" s="57">
        <f t="shared" si="16"/>
        <v>248.01144160069904</v>
      </c>
    </row>
    <row r="93" spans="1:23" x14ac:dyDescent="0.35">
      <c r="A93" s="2">
        <v>2</v>
      </c>
      <c r="B93" s="2" t="s">
        <v>50</v>
      </c>
      <c r="C93" s="2" t="s">
        <v>6</v>
      </c>
      <c r="D93" s="2" t="s">
        <v>34</v>
      </c>
      <c r="E93" s="2" t="s">
        <v>32</v>
      </c>
      <c r="F93" s="2" t="s">
        <v>33</v>
      </c>
      <c r="G93" s="2" t="s">
        <v>31</v>
      </c>
      <c r="H93" s="2">
        <v>134</v>
      </c>
      <c r="I93" s="10">
        <v>582</v>
      </c>
      <c r="J93" s="10">
        <f t="shared" si="11"/>
        <v>500.52</v>
      </c>
      <c r="K93" s="2">
        <v>942</v>
      </c>
      <c r="L93" s="13">
        <v>423</v>
      </c>
      <c r="M93" s="37">
        <f t="shared" si="18"/>
        <v>0.72680412371134018</v>
      </c>
      <c r="N93" s="8">
        <v>20538234.629999999</v>
      </c>
      <c r="O93" s="8">
        <v>83676932</v>
      </c>
      <c r="P93" s="5">
        <f t="shared" si="17"/>
        <v>48553.746170212762</v>
      </c>
      <c r="Q93" s="5">
        <v>63138697.370000005</v>
      </c>
      <c r="R93" s="9">
        <f t="shared" si="10"/>
        <v>1723.3877630504021</v>
      </c>
      <c r="S93" s="55">
        <f t="shared" si="13"/>
        <v>1222.8677630504021</v>
      </c>
      <c r="T93" s="56">
        <f t="shared" si="14"/>
        <v>611.43388152520106</v>
      </c>
      <c r="U93" s="9">
        <f t="shared" si="15"/>
        <v>1193.4338815252011</v>
      </c>
      <c r="V93" s="57">
        <f t="shared" si="16"/>
        <v>1193.4338815252011</v>
      </c>
    </row>
    <row r="94" spans="1:23" x14ac:dyDescent="0.35">
      <c r="A94" s="2">
        <v>2</v>
      </c>
      <c r="B94" s="2" t="s">
        <v>50</v>
      </c>
      <c r="C94" s="2" t="s">
        <v>6</v>
      </c>
      <c r="D94" s="2" t="s">
        <v>34</v>
      </c>
      <c r="E94" s="2" t="s">
        <v>43</v>
      </c>
      <c r="F94" s="2" t="s">
        <v>44</v>
      </c>
      <c r="G94" s="2" t="s">
        <v>31</v>
      </c>
      <c r="H94" s="2">
        <v>172</v>
      </c>
      <c r="I94" s="10">
        <v>748</v>
      </c>
      <c r="J94" s="10">
        <f t="shared" si="11"/>
        <v>643.28</v>
      </c>
      <c r="K94" s="2">
        <v>647</v>
      </c>
      <c r="L94" s="12">
        <v>383</v>
      </c>
      <c r="M94" s="37">
        <f t="shared" si="18"/>
        <v>0.51203208556149737</v>
      </c>
      <c r="N94" s="8">
        <v>20538234.629999999</v>
      </c>
      <c r="O94" s="8">
        <v>83676932</v>
      </c>
      <c r="P94" s="5">
        <f t="shared" si="17"/>
        <v>53624.633498694515</v>
      </c>
      <c r="Q94" s="5">
        <v>63138697.370000005</v>
      </c>
      <c r="R94" s="9">
        <f t="shared" si="10"/>
        <v>1560.4196530692766</v>
      </c>
      <c r="S94" s="55">
        <f t="shared" si="13"/>
        <v>917.13965306927662</v>
      </c>
      <c r="T94" s="56">
        <f t="shared" si="14"/>
        <v>458.56982653463831</v>
      </c>
      <c r="U94" s="9">
        <f t="shared" si="15"/>
        <v>1206.5698265346382</v>
      </c>
      <c r="V94" s="59">
        <v>603</v>
      </c>
      <c r="W94" s="5">
        <f>0.5*U94</f>
        <v>603.2849132673191</v>
      </c>
    </row>
    <row r="95" spans="1:23" x14ac:dyDescent="0.35">
      <c r="A95" s="2">
        <v>2</v>
      </c>
      <c r="B95" s="2" t="s">
        <v>50</v>
      </c>
      <c r="C95" s="2" t="s">
        <v>6</v>
      </c>
      <c r="D95" s="2" t="s">
        <v>35</v>
      </c>
      <c r="E95" s="2" t="s">
        <v>8</v>
      </c>
      <c r="F95" s="2" t="s">
        <v>9</v>
      </c>
      <c r="G95" s="2" t="s">
        <v>10</v>
      </c>
      <c r="H95" s="2">
        <v>45</v>
      </c>
      <c r="I95" s="10">
        <v>197</v>
      </c>
      <c r="J95" s="10">
        <f t="shared" si="11"/>
        <v>169.42</v>
      </c>
      <c r="K95" s="2">
        <v>25</v>
      </c>
      <c r="L95" s="12" t="s">
        <v>148</v>
      </c>
      <c r="M95" s="37" t="e">
        <f t="shared" si="18"/>
        <v>#VALUE!</v>
      </c>
      <c r="N95" s="7">
        <v>7472517.8299999991</v>
      </c>
      <c r="O95" s="7">
        <v>61031817</v>
      </c>
      <c r="P95" s="5" t="e">
        <f t="shared" si="17"/>
        <v>#VALUE!</v>
      </c>
      <c r="Q95" s="5">
        <v>53559299.170000002</v>
      </c>
      <c r="R95" s="9" t="e">
        <f t="shared" si="10"/>
        <v>#VALUE!</v>
      </c>
      <c r="S95" s="55" t="e">
        <f t="shared" si="13"/>
        <v>#VALUE!</v>
      </c>
      <c r="T95" s="56" t="e">
        <f t="shared" si="14"/>
        <v>#VALUE!</v>
      </c>
      <c r="U95" s="9" t="e">
        <f t="shared" si="15"/>
        <v>#VALUE!</v>
      </c>
      <c r="V95" s="66">
        <f>SUM(V96:V97)</f>
        <v>239.97255545013536</v>
      </c>
    </row>
    <row r="96" spans="1:23" x14ac:dyDescent="0.35">
      <c r="A96" s="2">
        <v>2</v>
      </c>
      <c r="B96" s="2" t="s">
        <v>50</v>
      </c>
      <c r="C96" s="2" t="s">
        <v>6</v>
      </c>
      <c r="D96" s="2" t="s">
        <v>35</v>
      </c>
      <c r="E96" s="2" t="s">
        <v>11</v>
      </c>
      <c r="F96" s="2" t="s">
        <v>12</v>
      </c>
      <c r="G96" s="2" t="s">
        <v>10</v>
      </c>
      <c r="H96" s="2">
        <v>41</v>
      </c>
      <c r="I96" s="10">
        <v>178</v>
      </c>
      <c r="J96" s="10">
        <f t="shared" si="11"/>
        <v>153.07999999999998</v>
      </c>
      <c r="K96" s="2">
        <v>25</v>
      </c>
      <c r="L96" s="12">
        <v>30</v>
      </c>
      <c r="M96" s="37">
        <f t="shared" si="18"/>
        <v>0.16853932584269662</v>
      </c>
      <c r="N96" s="7">
        <v>7472517.8299999991</v>
      </c>
      <c r="O96" s="7">
        <v>61031817</v>
      </c>
      <c r="P96" s="5">
        <f t="shared" si="17"/>
        <v>249083.92766666663</v>
      </c>
      <c r="Q96" s="5">
        <v>53559299.170000002</v>
      </c>
      <c r="R96" s="9">
        <f t="shared" si="10"/>
        <v>245.02511090027073</v>
      </c>
      <c r="S96" s="55">
        <f t="shared" si="13"/>
        <v>91.945110900270748</v>
      </c>
      <c r="T96" s="56">
        <f t="shared" si="14"/>
        <v>45.972555450135374</v>
      </c>
      <c r="U96" s="9">
        <f t="shared" si="15"/>
        <v>223.97255545013536</v>
      </c>
      <c r="V96" s="57">
        <f t="shared" si="16"/>
        <v>223.97255545013536</v>
      </c>
    </row>
    <row r="97" spans="1:23" x14ac:dyDescent="0.35">
      <c r="A97" s="2">
        <v>2</v>
      </c>
      <c r="B97" s="2" t="s">
        <v>50</v>
      </c>
      <c r="C97" s="2" t="s">
        <v>6</v>
      </c>
      <c r="D97" s="2" t="s">
        <v>35</v>
      </c>
      <c r="E97" s="2" t="s">
        <v>13</v>
      </c>
      <c r="F97" s="2" t="s">
        <v>14</v>
      </c>
      <c r="G97" s="2" t="s">
        <v>10</v>
      </c>
      <c r="H97" s="2">
        <v>4</v>
      </c>
      <c r="I97" s="10">
        <v>19</v>
      </c>
      <c r="J97" s="10">
        <f t="shared" si="11"/>
        <v>16.34</v>
      </c>
      <c r="K97" s="2">
        <v>0</v>
      </c>
      <c r="L97" s="12" t="s">
        <v>148</v>
      </c>
      <c r="M97" s="37" t="e">
        <f t="shared" si="18"/>
        <v>#VALUE!</v>
      </c>
      <c r="N97" s="7">
        <v>7472517.8299999991</v>
      </c>
      <c r="O97" s="7">
        <v>61031817</v>
      </c>
      <c r="P97" s="5" t="e">
        <f t="shared" si="17"/>
        <v>#VALUE!</v>
      </c>
      <c r="Q97" s="5">
        <v>53559299.170000002</v>
      </c>
      <c r="R97" s="9" t="e">
        <f t="shared" si="10"/>
        <v>#VALUE!</v>
      </c>
      <c r="S97" s="55" t="e">
        <f t="shared" si="13"/>
        <v>#VALUE!</v>
      </c>
      <c r="T97" s="56" t="e">
        <f t="shared" si="14"/>
        <v>#VALUE!</v>
      </c>
      <c r="U97" s="9" t="e">
        <f t="shared" si="15"/>
        <v>#VALUE!</v>
      </c>
      <c r="V97" s="66">
        <v>16</v>
      </c>
    </row>
    <row r="98" spans="1:23" x14ac:dyDescent="0.35">
      <c r="A98" s="2">
        <v>2</v>
      </c>
      <c r="B98" s="2" t="s">
        <v>50</v>
      </c>
      <c r="C98" s="2" t="s">
        <v>6</v>
      </c>
      <c r="D98" s="2" t="s">
        <v>35</v>
      </c>
      <c r="E98" s="2" t="s">
        <v>26</v>
      </c>
      <c r="F98" s="2" t="s">
        <v>27</v>
      </c>
      <c r="G98" s="2" t="s">
        <v>28</v>
      </c>
      <c r="H98" s="2">
        <v>506520</v>
      </c>
      <c r="I98" s="10">
        <v>2202263</v>
      </c>
      <c r="J98" s="10">
        <f t="shared" si="11"/>
        <v>1893946.18</v>
      </c>
      <c r="K98" s="2">
        <v>0</v>
      </c>
      <c r="L98" s="12">
        <v>0</v>
      </c>
      <c r="M98" s="37">
        <f t="shared" si="18"/>
        <v>0</v>
      </c>
      <c r="N98" s="7">
        <v>7472517.8299999991</v>
      </c>
      <c r="O98" s="7">
        <v>61031817</v>
      </c>
      <c r="P98" s="61">
        <f>O98</f>
        <v>61031817</v>
      </c>
      <c r="Q98" s="5">
        <v>53559299.170000002</v>
      </c>
      <c r="R98" s="9">
        <f t="shared" ref="R98:R129" si="19">O98/P98</f>
        <v>1</v>
      </c>
      <c r="S98" s="55">
        <f t="shared" si="13"/>
        <v>-1893945.18</v>
      </c>
      <c r="T98" s="56">
        <f t="shared" si="14"/>
        <v>-946972.59</v>
      </c>
      <c r="U98" s="9">
        <f t="shared" si="15"/>
        <v>1255290.4100000001</v>
      </c>
      <c r="V98" s="57">
        <f t="shared" si="16"/>
        <v>1255290.4100000001</v>
      </c>
    </row>
    <row r="99" spans="1:23" x14ac:dyDescent="0.35">
      <c r="A99" s="2">
        <v>2</v>
      </c>
      <c r="B99" s="2" t="s">
        <v>50</v>
      </c>
      <c r="C99" s="2" t="s">
        <v>6</v>
      </c>
      <c r="D99" s="2" t="s">
        <v>35</v>
      </c>
      <c r="E99" s="2" t="s">
        <v>29</v>
      </c>
      <c r="F99" s="2" t="s">
        <v>30</v>
      </c>
      <c r="G99" s="2" t="s">
        <v>31</v>
      </c>
      <c r="H99" s="2">
        <v>9</v>
      </c>
      <c r="I99" s="10">
        <v>37</v>
      </c>
      <c r="J99" s="10">
        <f t="shared" si="11"/>
        <v>31.82</v>
      </c>
      <c r="K99" s="2">
        <v>36</v>
      </c>
      <c r="L99" s="12">
        <v>17</v>
      </c>
      <c r="M99" s="37">
        <f t="shared" si="18"/>
        <v>0.45945945945945948</v>
      </c>
      <c r="N99" s="7">
        <v>7472517.8299999991</v>
      </c>
      <c r="O99" s="7">
        <v>61031817</v>
      </c>
      <c r="P99" s="5">
        <f t="shared" si="17"/>
        <v>439559.87235294114</v>
      </c>
      <c r="Q99" s="5">
        <v>53559299.170000002</v>
      </c>
      <c r="R99" s="9">
        <f t="shared" si="19"/>
        <v>138.84756284348674</v>
      </c>
      <c r="S99" s="55">
        <f t="shared" si="13"/>
        <v>107.02756284348675</v>
      </c>
      <c r="T99" s="56">
        <f t="shared" si="14"/>
        <v>53.513781421743374</v>
      </c>
      <c r="U99" s="9">
        <f t="shared" si="15"/>
        <v>90.513781421743374</v>
      </c>
      <c r="V99" s="57">
        <f t="shared" si="16"/>
        <v>90.513781421743374</v>
      </c>
    </row>
    <row r="100" spans="1:23" x14ac:dyDescent="0.35">
      <c r="A100" s="2">
        <v>2</v>
      </c>
      <c r="B100" s="2" t="s">
        <v>50</v>
      </c>
      <c r="C100" s="2" t="s">
        <v>6</v>
      </c>
      <c r="D100" s="2" t="s">
        <v>35</v>
      </c>
      <c r="E100" s="2" t="s">
        <v>32</v>
      </c>
      <c r="F100" s="2" t="s">
        <v>33</v>
      </c>
      <c r="G100" s="2" t="s">
        <v>31</v>
      </c>
      <c r="H100" s="2">
        <v>19</v>
      </c>
      <c r="I100" s="10">
        <v>82</v>
      </c>
      <c r="J100" s="10">
        <f t="shared" si="11"/>
        <v>70.52</v>
      </c>
      <c r="K100" s="2">
        <v>147</v>
      </c>
      <c r="L100" s="13">
        <v>34</v>
      </c>
      <c r="M100" s="37">
        <f t="shared" si="18"/>
        <v>0.41463414634146339</v>
      </c>
      <c r="N100" s="7">
        <v>7472517.8299999991</v>
      </c>
      <c r="O100" s="7">
        <v>61031817</v>
      </c>
      <c r="P100" s="5">
        <f t="shared" si="17"/>
        <v>219779.93617647057</v>
      </c>
      <c r="Q100" s="5">
        <v>53559299.170000002</v>
      </c>
      <c r="R100" s="9">
        <f t="shared" si="19"/>
        <v>277.69512568697348</v>
      </c>
      <c r="S100" s="55">
        <f t="shared" si="13"/>
        <v>207.1751256869735</v>
      </c>
      <c r="T100" s="56">
        <f t="shared" si="14"/>
        <v>103.58756284348675</v>
      </c>
      <c r="U100" s="9">
        <f t="shared" si="15"/>
        <v>185.58756284348675</v>
      </c>
      <c r="V100" s="57">
        <f t="shared" si="16"/>
        <v>185.58756284348675</v>
      </c>
    </row>
    <row r="101" spans="1:23" x14ac:dyDescent="0.35">
      <c r="A101" s="2">
        <v>2</v>
      </c>
      <c r="B101" s="2" t="s">
        <v>50</v>
      </c>
      <c r="C101" s="2" t="s">
        <v>6</v>
      </c>
      <c r="D101" s="2" t="s">
        <v>35</v>
      </c>
      <c r="E101" s="2" t="s">
        <v>43</v>
      </c>
      <c r="F101" s="2" t="s">
        <v>44</v>
      </c>
      <c r="G101" s="2" t="s">
        <v>31</v>
      </c>
      <c r="H101" s="2">
        <v>95</v>
      </c>
      <c r="I101" s="10">
        <v>413</v>
      </c>
      <c r="J101" s="10">
        <f t="shared" si="11"/>
        <v>355.18</v>
      </c>
      <c r="K101" s="2">
        <v>83</v>
      </c>
      <c r="L101" s="12">
        <v>24</v>
      </c>
      <c r="M101" s="37">
        <f t="shared" si="18"/>
        <v>5.8111380145278453E-2</v>
      </c>
      <c r="N101" s="7">
        <v>7472517.8299999991</v>
      </c>
      <c r="O101" s="7">
        <v>61031817</v>
      </c>
      <c r="P101" s="5">
        <f t="shared" si="17"/>
        <v>311354.9095833333</v>
      </c>
      <c r="Q101" s="5">
        <v>53559299.170000002</v>
      </c>
      <c r="R101" s="9">
        <f t="shared" si="19"/>
        <v>196.02008872021656</v>
      </c>
      <c r="S101" s="55">
        <f t="shared" si="13"/>
        <v>-159.15991127978344</v>
      </c>
      <c r="T101" s="56">
        <f t="shared" si="14"/>
        <v>-79.579955639891722</v>
      </c>
      <c r="U101" s="9">
        <f t="shared" si="15"/>
        <v>333.42004436010825</v>
      </c>
      <c r="V101" s="59">
        <v>167</v>
      </c>
      <c r="W101" s="5">
        <f>0.5*U101</f>
        <v>166.71002218005412</v>
      </c>
    </row>
    <row r="102" spans="1:23" x14ac:dyDescent="0.35">
      <c r="A102" s="2">
        <v>2</v>
      </c>
      <c r="B102" s="2" t="s">
        <v>51</v>
      </c>
      <c r="C102" s="2" t="s">
        <v>6</v>
      </c>
      <c r="D102" s="2" t="s">
        <v>7</v>
      </c>
      <c r="E102" s="2" t="s">
        <v>8</v>
      </c>
      <c r="F102" s="2" t="s">
        <v>9</v>
      </c>
      <c r="G102" s="2" t="s">
        <v>10</v>
      </c>
      <c r="H102" s="2">
        <v>8</v>
      </c>
      <c r="I102" s="10">
        <v>35</v>
      </c>
      <c r="J102" s="10">
        <f t="shared" si="11"/>
        <v>30.099999999999998</v>
      </c>
      <c r="K102" s="2">
        <v>0</v>
      </c>
      <c r="L102" s="12" t="s">
        <v>148</v>
      </c>
      <c r="M102" s="37" t="e">
        <f t="shared" si="18"/>
        <v>#VALUE!</v>
      </c>
      <c r="N102" s="6">
        <v>1002829.93</v>
      </c>
      <c r="O102" s="6">
        <v>4857192</v>
      </c>
      <c r="P102" s="5" t="e">
        <f t="shared" si="17"/>
        <v>#VALUE!</v>
      </c>
      <c r="Q102" s="5">
        <v>3854362.07</v>
      </c>
      <c r="R102" s="9" t="e">
        <f t="shared" si="19"/>
        <v>#VALUE!</v>
      </c>
      <c r="S102" s="55" t="e">
        <f t="shared" si="13"/>
        <v>#VALUE!</v>
      </c>
      <c r="T102" s="56" t="e">
        <f t="shared" si="14"/>
        <v>#VALUE!</v>
      </c>
      <c r="U102" s="9" t="e">
        <f t="shared" si="15"/>
        <v>#VALUE!</v>
      </c>
      <c r="V102" s="66">
        <f>SUM(V103:V104)</f>
        <v>21.6</v>
      </c>
    </row>
    <row r="103" spans="1:23" x14ac:dyDescent="0.35">
      <c r="A103" s="2">
        <v>2</v>
      </c>
      <c r="B103" s="2" t="s">
        <v>51</v>
      </c>
      <c r="C103" s="2" t="s">
        <v>6</v>
      </c>
      <c r="D103" s="2" t="s">
        <v>7</v>
      </c>
      <c r="E103" s="2" t="s">
        <v>11</v>
      </c>
      <c r="F103" s="2" t="s">
        <v>12</v>
      </c>
      <c r="G103" s="2" t="s">
        <v>10</v>
      </c>
      <c r="H103" s="2">
        <v>7</v>
      </c>
      <c r="I103" s="10">
        <v>30</v>
      </c>
      <c r="J103" s="10">
        <f t="shared" si="11"/>
        <v>25.8</v>
      </c>
      <c r="K103" s="2">
        <v>0</v>
      </c>
      <c r="L103" s="12">
        <v>0</v>
      </c>
      <c r="M103" s="37">
        <f t="shared" si="18"/>
        <v>0</v>
      </c>
      <c r="N103" s="6">
        <v>1002829.93</v>
      </c>
      <c r="O103" s="6">
        <v>4857192</v>
      </c>
      <c r="P103" s="61">
        <f>O103</f>
        <v>4857192</v>
      </c>
      <c r="Q103" s="5">
        <v>3854362.07</v>
      </c>
      <c r="R103" s="9">
        <f t="shared" si="19"/>
        <v>1</v>
      </c>
      <c r="S103" s="55">
        <f t="shared" si="13"/>
        <v>-24.8</v>
      </c>
      <c r="T103" s="56">
        <f t="shared" si="14"/>
        <v>-12.4</v>
      </c>
      <c r="U103" s="9">
        <f t="shared" si="15"/>
        <v>17.600000000000001</v>
      </c>
      <c r="V103" s="57">
        <f t="shared" si="16"/>
        <v>17.600000000000001</v>
      </c>
      <c r="W103" s="67"/>
    </row>
    <row r="104" spans="1:23" x14ac:dyDescent="0.35">
      <c r="A104" s="2">
        <v>2</v>
      </c>
      <c r="B104" s="2" t="s">
        <v>51</v>
      </c>
      <c r="C104" s="2" t="s">
        <v>6</v>
      </c>
      <c r="D104" s="2" t="s">
        <v>7</v>
      </c>
      <c r="E104" s="2" t="s">
        <v>13</v>
      </c>
      <c r="F104" s="2" t="s">
        <v>14</v>
      </c>
      <c r="G104" s="2" t="s">
        <v>10</v>
      </c>
      <c r="H104" s="2">
        <v>1</v>
      </c>
      <c r="I104" s="10">
        <v>5</v>
      </c>
      <c r="J104" s="10">
        <f t="shared" si="11"/>
        <v>4.3</v>
      </c>
      <c r="K104" s="2">
        <v>0</v>
      </c>
      <c r="L104" s="12" t="s">
        <v>148</v>
      </c>
      <c r="M104" s="37" t="e">
        <f t="shared" si="18"/>
        <v>#VALUE!</v>
      </c>
      <c r="N104" s="6">
        <v>1002829.93</v>
      </c>
      <c r="O104" s="6">
        <v>4857192</v>
      </c>
      <c r="P104" s="5" t="e">
        <f t="shared" si="17"/>
        <v>#VALUE!</v>
      </c>
      <c r="Q104" s="5">
        <v>3854362.07</v>
      </c>
      <c r="R104" s="9" t="e">
        <f t="shared" si="19"/>
        <v>#VALUE!</v>
      </c>
      <c r="S104" s="55" t="e">
        <f t="shared" si="13"/>
        <v>#VALUE!</v>
      </c>
      <c r="T104" s="56" t="e">
        <f t="shared" si="14"/>
        <v>#VALUE!</v>
      </c>
      <c r="U104" s="9" t="e">
        <f t="shared" si="15"/>
        <v>#VALUE!</v>
      </c>
      <c r="V104" s="66">
        <v>4</v>
      </c>
    </row>
    <row r="105" spans="1:23" x14ac:dyDescent="0.35">
      <c r="A105" s="2">
        <v>2</v>
      </c>
      <c r="B105" s="2" t="s">
        <v>51</v>
      </c>
      <c r="C105" s="2" t="s">
        <v>6</v>
      </c>
      <c r="D105" s="2" t="s">
        <v>7</v>
      </c>
      <c r="E105" s="2" t="s">
        <v>52</v>
      </c>
      <c r="F105" s="2" t="s">
        <v>53</v>
      </c>
      <c r="G105" s="2" t="s">
        <v>54</v>
      </c>
      <c r="H105" s="2">
        <v>12</v>
      </c>
      <c r="I105" s="10">
        <v>50</v>
      </c>
      <c r="J105" s="10">
        <f t="shared" si="11"/>
        <v>43</v>
      </c>
      <c r="K105" s="2">
        <v>0</v>
      </c>
      <c r="L105" s="12">
        <v>0</v>
      </c>
      <c r="M105" s="37">
        <f t="shared" si="18"/>
        <v>0</v>
      </c>
      <c r="N105" s="6">
        <v>1002829.93</v>
      </c>
      <c r="O105" s="6">
        <v>4857192</v>
      </c>
      <c r="P105" s="61">
        <f>O105</f>
        <v>4857192</v>
      </c>
      <c r="Q105" s="5">
        <v>3854362.07</v>
      </c>
      <c r="R105" s="9">
        <f t="shared" si="19"/>
        <v>1</v>
      </c>
      <c r="S105" s="55">
        <f t="shared" si="13"/>
        <v>-42</v>
      </c>
      <c r="T105" s="56">
        <f t="shared" si="14"/>
        <v>-21</v>
      </c>
      <c r="U105" s="9">
        <f t="shared" si="15"/>
        <v>29</v>
      </c>
      <c r="V105" s="59">
        <v>15</v>
      </c>
      <c r="W105" s="2">
        <f>0.5*U105</f>
        <v>14.5</v>
      </c>
    </row>
    <row r="106" spans="1:23" x14ac:dyDescent="0.35">
      <c r="A106" s="2">
        <v>2</v>
      </c>
      <c r="B106" s="2" t="s">
        <v>51</v>
      </c>
      <c r="C106" s="2" t="s">
        <v>6</v>
      </c>
      <c r="D106" s="2" t="s">
        <v>7</v>
      </c>
      <c r="E106" s="2" t="s">
        <v>55</v>
      </c>
      <c r="F106" s="2" t="s">
        <v>56</v>
      </c>
      <c r="G106" s="2" t="s">
        <v>57</v>
      </c>
      <c r="H106" s="2">
        <v>1</v>
      </c>
      <c r="I106" s="10">
        <v>1</v>
      </c>
      <c r="J106" s="10">
        <f t="shared" si="11"/>
        <v>0.86</v>
      </c>
      <c r="K106" s="2">
        <v>7</v>
      </c>
      <c r="L106" s="12">
        <v>0</v>
      </c>
      <c r="M106" s="37">
        <f t="shared" si="18"/>
        <v>0</v>
      </c>
      <c r="N106" s="6">
        <v>1002829.93</v>
      </c>
      <c r="O106" s="6">
        <v>4857192</v>
      </c>
      <c r="P106" s="61">
        <f>O106</f>
        <v>4857192</v>
      </c>
      <c r="Q106" s="5">
        <v>3854362.07</v>
      </c>
      <c r="R106" s="9">
        <f t="shared" si="19"/>
        <v>1</v>
      </c>
      <c r="S106" s="55">
        <f t="shared" si="13"/>
        <v>0.14000000000000001</v>
      </c>
      <c r="T106" s="56">
        <f t="shared" si="14"/>
        <v>7.0000000000000007E-2</v>
      </c>
      <c r="U106" s="9">
        <f t="shared" si="15"/>
        <v>1.07</v>
      </c>
      <c r="V106" s="57">
        <f t="shared" si="16"/>
        <v>1.07</v>
      </c>
    </row>
    <row r="107" spans="1:23" x14ac:dyDescent="0.35">
      <c r="A107" s="2">
        <v>2</v>
      </c>
      <c r="B107" s="2" t="s">
        <v>51</v>
      </c>
      <c r="C107" s="2" t="s">
        <v>6</v>
      </c>
      <c r="D107" s="2" t="s">
        <v>7</v>
      </c>
      <c r="E107" s="2" t="s">
        <v>29</v>
      </c>
      <c r="F107" s="2" t="s">
        <v>30</v>
      </c>
      <c r="G107" s="2" t="s">
        <v>31</v>
      </c>
      <c r="H107" s="2">
        <v>4</v>
      </c>
      <c r="I107" s="10">
        <v>18</v>
      </c>
      <c r="J107" s="10">
        <f t="shared" si="11"/>
        <v>15.48</v>
      </c>
      <c r="K107" s="2">
        <v>26</v>
      </c>
      <c r="L107" s="12">
        <v>17</v>
      </c>
      <c r="M107" s="37">
        <f t="shared" si="18"/>
        <v>0.94444444444444442</v>
      </c>
      <c r="N107" s="6">
        <v>1002829.93</v>
      </c>
      <c r="O107" s="6">
        <v>4857192</v>
      </c>
      <c r="P107" s="5">
        <f t="shared" si="17"/>
        <v>58989.995882352945</v>
      </c>
      <c r="Q107" s="5">
        <v>3854362.07</v>
      </c>
      <c r="R107" s="9">
        <f t="shared" si="19"/>
        <v>82.339249687132892</v>
      </c>
      <c r="S107" s="55">
        <f t="shared" si="13"/>
        <v>66.859249687132888</v>
      </c>
      <c r="T107" s="56">
        <f t="shared" si="14"/>
        <v>33.429624843566444</v>
      </c>
      <c r="U107" s="9">
        <f t="shared" si="15"/>
        <v>51.429624843566444</v>
      </c>
      <c r="V107" s="57">
        <f t="shared" si="16"/>
        <v>51.429624843566444</v>
      </c>
    </row>
    <row r="108" spans="1:23" x14ac:dyDescent="0.35">
      <c r="A108" s="2">
        <v>2</v>
      </c>
      <c r="B108" s="2" t="s">
        <v>51</v>
      </c>
      <c r="C108" s="2" t="s">
        <v>6</v>
      </c>
      <c r="D108" s="2" t="s">
        <v>7</v>
      </c>
      <c r="E108" s="2" t="s">
        <v>43</v>
      </c>
      <c r="F108" s="2" t="s">
        <v>44</v>
      </c>
      <c r="G108" s="2" t="s">
        <v>31</v>
      </c>
      <c r="H108" s="2">
        <v>69</v>
      </c>
      <c r="I108" s="10">
        <v>299</v>
      </c>
      <c r="J108" s="10">
        <f t="shared" si="11"/>
        <v>257.14</v>
      </c>
      <c r="K108" s="2">
        <v>64</v>
      </c>
      <c r="L108" s="12">
        <v>23</v>
      </c>
      <c r="M108" s="37">
        <f t="shared" si="18"/>
        <v>7.6923076923076927E-2</v>
      </c>
      <c r="N108" s="6">
        <v>1002829.93</v>
      </c>
      <c r="O108" s="6">
        <v>4857192</v>
      </c>
      <c r="P108" s="5">
        <f t="shared" si="17"/>
        <v>43601.301304347828</v>
      </c>
      <c r="Q108" s="5">
        <v>3854362.07</v>
      </c>
      <c r="R108" s="9">
        <f t="shared" si="19"/>
        <v>111.40016134141509</v>
      </c>
      <c r="S108" s="55">
        <f t="shared" si="13"/>
        <v>-145.73983865858492</v>
      </c>
      <c r="T108" s="56">
        <f t="shared" si="14"/>
        <v>-72.869919329292458</v>
      </c>
      <c r="U108" s="9">
        <f t="shared" si="15"/>
        <v>226.13008067070754</v>
      </c>
      <c r="V108" s="53">
        <v>113</v>
      </c>
      <c r="W108" s="5">
        <f>0.5*U108</f>
        <v>113.06504033535377</v>
      </c>
    </row>
    <row r="109" spans="1:23" x14ac:dyDescent="0.35">
      <c r="A109" s="2">
        <v>2</v>
      </c>
      <c r="B109" s="2" t="s">
        <v>51</v>
      </c>
      <c r="C109" s="2" t="s">
        <v>6</v>
      </c>
      <c r="D109" s="2" t="s">
        <v>34</v>
      </c>
      <c r="E109" s="2" t="s">
        <v>8</v>
      </c>
      <c r="F109" s="2" t="s">
        <v>9</v>
      </c>
      <c r="G109" s="2" t="s">
        <v>10</v>
      </c>
      <c r="H109" s="2">
        <v>46</v>
      </c>
      <c r="I109" s="10">
        <v>201</v>
      </c>
      <c r="J109" s="10">
        <f t="shared" si="11"/>
        <v>172.85999999999999</v>
      </c>
      <c r="K109" s="2">
        <v>31</v>
      </c>
      <c r="L109" s="12" t="s">
        <v>148</v>
      </c>
      <c r="M109" s="37" t="e">
        <f t="shared" si="18"/>
        <v>#VALUE!</v>
      </c>
      <c r="N109" s="8">
        <v>6997703.7399999984</v>
      </c>
      <c r="O109" s="8">
        <v>29743338</v>
      </c>
      <c r="P109" s="5" t="e">
        <f t="shared" si="17"/>
        <v>#VALUE!</v>
      </c>
      <c r="Q109" s="5">
        <v>22745634.260000002</v>
      </c>
      <c r="R109" s="9" t="e">
        <f t="shared" si="19"/>
        <v>#VALUE!</v>
      </c>
      <c r="S109" s="55" t="e">
        <f t="shared" si="13"/>
        <v>#VALUE!</v>
      </c>
      <c r="T109" s="56" t="e">
        <f t="shared" si="14"/>
        <v>#VALUE!</v>
      </c>
      <c r="U109" s="9" t="e">
        <f t="shared" si="15"/>
        <v>#VALUE!</v>
      </c>
      <c r="V109" s="66">
        <f>SUM(V110:V111)</f>
        <v>128.67088517751398</v>
      </c>
    </row>
    <row r="110" spans="1:23" x14ac:dyDescent="0.35">
      <c r="A110" s="2">
        <v>2</v>
      </c>
      <c r="B110" s="2" t="s">
        <v>51</v>
      </c>
      <c r="C110" s="2" t="s">
        <v>6</v>
      </c>
      <c r="D110" s="2" t="s">
        <v>34</v>
      </c>
      <c r="E110" s="2" t="s">
        <v>11</v>
      </c>
      <c r="F110" s="2" t="s">
        <v>12</v>
      </c>
      <c r="G110" s="2" t="s">
        <v>10</v>
      </c>
      <c r="H110" s="2">
        <v>42</v>
      </c>
      <c r="I110" s="10">
        <v>181</v>
      </c>
      <c r="J110" s="10">
        <f t="shared" si="11"/>
        <v>155.66</v>
      </c>
      <c r="K110" s="2">
        <v>5</v>
      </c>
      <c r="L110" s="12">
        <v>4</v>
      </c>
      <c r="M110" s="37">
        <f t="shared" si="18"/>
        <v>2.2099447513812154E-2</v>
      </c>
      <c r="N110" s="8">
        <v>6997703.7399999984</v>
      </c>
      <c r="O110" s="8">
        <v>29743338</v>
      </c>
      <c r="P110" s="5">
        <f t="shared" si="17"/>
        <v>1749425.9349999996</v>
      </c>
      <c r="Q110" s="5">
        <v>22745634.260000002</v>
      </c>
      <c r="R110" s="9">
        <f t="shared" si="19"/>
        <v>17.001770355027922</v>
      </c>
      <c r="S110" s="55">
        <f t="shared" si="13"/>
        <v>-138.65822964497207</v>
      </c>
      <c r="T110" s="56">
        <f t="shared" si="14"/>
        <v>-69.329114822486034</v>
      </c>
      <c r="U110" s="9">
        <f t="shared" si="15"/>
        <v>111.67088517751397</v>
      </c>
      <c r="V110" s="57">
        <f t="shared" si="16"/>
        <v>111.67088517751397</v>
      </c>
    </row>
    <row r="111" spans="1:23" x14ac:dyDescent="0.35">
      <c r="A111" s="2">
        <v>2</v>
      </c>
      <c r="B111" s="2" t="s">
        <v>51</v>
      </c>
      <c r="C111" s="2" t="s">
        <v>6</v>
      </c>
      <c r="D111" s="2" t="s">
        <v>34</v>
      </c>
      <c r="E111" s="2" t="s">
        <v>13</v>
      </c>
      <c r="F111" s="2" t="s">
        <v>14</v>
      </c>
      <c r="G111" s="2" t="s">
        <v>10</v>
      </c>
      <c r="H111" s="2">
        <v>5</v>
      </c>
      <c r="I111" s="10">
        <v>20</v>
      </c>
      <c r="J111" s="10">
        <f t="shared" si="11"/>
        <v>17.2</v>
      </c>
      <c r="K111" s="2">
        <v>26</v>
      </c>
      <c r="L111" s="12" t="s">
        <v>148</v>
      </c>
      <c r="M111" s="37" t="e">
        <f t="shared" si="18"/>
        <v>#VALUE!</v>
      </c>
      <c r="N111" s="8">
        <v>6997703.7399999984</v>
      </c>
      <c r="O111" s="8">
        <v>29743338</v>
      </c>
      <c r="P111" s="5" t="e">
        <f t="shared" si="17"/>
        <v>#VALUE!</v>
      </c>
      <c r="Q111" s="5">
        <v>22745634.260000002</v>
      </c>
      <c r="R111" s="9" t="e">
        <f t="shared" si="19"/>
        <v>#VALUE!</v>
      </c>
      <c r="S111" s="55" t="e">
        <f t="shared" si="13"/>
        <v>#VALUE!</v>
      </c>
      <c r="T111" s="56" t="e">
        <f t="shared" si="14"/>
        <v>#VALUE!</v>
      </c>
      <c r="U111" s="9" t="e">
        <f t="shared" si="15"/>
        <v>#VALUE!</v>
      </c>
      <c r="V111" s="66">
        <v>17</v>
      </c>
    </row>
    <row r="112" spans="1:23" x14ac:dyDescent="0.35">
      <c r="A112" s="2">
        <v>2</v>
      </c>
      <c r="B112" s="2" t="s">
        <v>51</v>
      </c>
      <c r="C112" s="2" t="s">
        <v>6</v>
      </c>
      <c r="D112" s="2" t="s">
        <v>34</v>
      </c>
      <c r="E112" s="2" t="s">
        <v>52</v>
      </c>
      <c r="F112" s="2" t="s">
        <v>53</v>
      </c>
      <c r="G112" s="2" t="s">
        <v>54</v>
      </c>
      <c r="H112" s="2">
        <v>460</v>
      </c>
      <c r="I112" s="10">
        <v>2000</v>
      </c>
      <c r="J112" s="10">
        <f t="shared" si="11"/>
        <v>1720</v>
      </c>
      <c r="K112" s="2">
        <v>669</v>
      </c>
      <c r="L112" s="12">
        <v>14</v>
      </c>
      <c r="M112" s="37">
        <f t="shared" si="18"/>
        <v>7.0000000000000001E-3</v>
      </c>
      <c r="N112" s="8">
        <v>6997703.7399999984</v>
      </c>
      <c r="O112" s="8">
        <v>29743338</v>
      </c>
      <c r="P112" s="5">
        <f t="shared" si="17"/>
        <v>499835.98142857134</v>
      </c>
      <c r="Q112" s="5">
        <v>22745634.260000002</v>
      </c>
      <c r="R112" s="9">
        <f t="shared" si="19"/>
        <v>59.506196242597731</v>
      </c>
      <c r="S112" s="55">
        <f t="shared" si="13"/>
        <v>-1660.4938037574022</v>
      </c>
      <c r="T112" s="56">
        <f t="shared" si="14"/>
        <v>-830.24690187870112</v>
      </c>
      <c r="U112" s="9">
        <f t="shared" si="15"/>
        <v>1169.753098121299</v>
      </c>
      <c r="V112" s="59">
        <v>585</v>
      </c>
      <c r="W112" s="2">
        <f>0.5*U112</f>
        <v>584.8765490606495</v>
      </c>
    </row>
    <row r="113" spans="1:23" x14ac:dyDescent="0.35">
      <c r="A113" s="2">
        <v>2</v>
      </c>
      <c r="B113" s="2" t="s">
        <v>51</v>
      </c>
      <c r="C113" s="2" t="s">
        <v>6</v>
      </c>
      <c r="D113" s="2" t="s">
        <v>34</v>
      </c>
      <c r="E113" s="2" t="s">
        <v>55</v>
      </c>
      <c r="F113" s="2" t="s">
        <v>56</v>
      </c>
      <c r="G113" s="2" t="s">
        <v>57</v>
      </c>
      <c r="H113" s="2">
        <v>2</v>
      </c>
      <c r="I113" s="10">
        <v>10</v>
      </c>
      <c r="J113" s="10">
        <f t="shared" si="11"/>
        <v>8.6</v>
      </c>
      <c r="K113" s="2">
        <v>82</v>
      </c>
      <c r="L113" s="12">
        <v>12</v>
      </c>
      <c r="M113" s="37">
        <f t="shared" si="18"/>
        <v>1.2</v>
      </c>
      <c r="N113" s="8">
        <v>6997703.7399999984</v>
      </c>
      <c r="O113" s="8">
        <v>29743338</v>
      </c>
      <c r="P113" s="5">
        <f t="shared" si="17"/>
        <v>583141.97833333316</v>
      </c>
      <c r="Q113" s="5">
        <v>22745634.260000002</v>
      </c>
      <c r="R113" s="9">
        <f t="shared" si="19"/>
        <v>51.005311065083774</v>
      </c>
      <c r="S113" s="55">
        <f t="shared" si="13"/>
        <v>42.405311065083772</v>
      </c>
      <c r="T113" s="56">
        <f t="shared" si="14"/>
        <v>21.202655532541886</v>
      </c>
      <c r="U113" s="9">
        <f t="shared" si="15"/>
        <v>31.202655532541886</v>
      </c>
      <c r="V113" s="57">
        <f t="shared" si="16"/>
        <v>31.202655532541886</v>
      </c>
    </row>
    <row r="114" spans="1:23" x14ac:dyDescent="0.35">
      <c r="A114" s="2">
        <v>2</v>
      </c>
      <c r="B114" s="2" t="s">
        <v>51</v>
      </c>
      <c r="C114" s="2" t="s">
        <v>6</v>
      </c>
      <c r="D114" s="2" t="s">
        <v>34</v>
      </c>
      <c r="E114" s="2" t="s">
        <v>29</v>
      </c>
      <c r="F114" s="2" t="s">
        <v>30</v>
      </c>
      <c r="G114" s="2" t="s">
        <v>31</v>
      </c>
      <c r="H114" s="2">
        <v>14</v>
      </c>
      <c r="I114" s="10">
        <v>60</v>
      </c>
      <c r="J114" s="10">
        <f t="shared" si="11"/>
        <v>51.6</v>
      </c>
      <c r="K114" s="2">
        <v>137</v>
      </c>
      <c r="L114" s="12">
        <v>143</v>
      </c>
      <c r="M114" s="37">
        <f t="shared" si="18"/>
        <v>2.3833333333333333</v>
      </c>
      <c r="N114" s="8">
        <v>6997703.7399999984</v>
      </c>
      <c r="O114" s="8">
        <v>29743338</v>
      </c>
      <c r="P114" s="5">
        <f t="shared" si="17"/>
        <v>48934.991188811175</v>
      </c>
      <c r="Q114" s="5">
        <v>22745634.260000002</v>
      </c>
      <c r="R114" s="9">
        <f t="shared" si="19"/>
        <v>607.81329019224825</v>
      </c>
      <c r="S114" s="55">
        <f t="shared" si="13"/>
        <v>556.21329019224822</v>
      </c>
      <c r="T114" s="56">
        <f t="shared" si="14"/>
        <v>278.10664509612411</v>
      </c>
      <c r="U114" s="9">
        <f t="shared" si="15"/>
        <v>338.10664509612411</v>
      </c>
      <c r="V114" s="57">
        <f t="shared" si="16"/>
        <v>338.10664509612411</v>
      </c>
    </row>
    <row r="115" spans="1:23" x14ac:dyDescent="0.35">
      <c r="A115" s="2">
        <v>2</v>
      </c>
      <c r="B115" s="2" t="s">
        <v>51</v>
      </c>
      <c r="C115" s="2" t="s">
        <v>6</v>
      </c>
      <c r="D115" s="2" t="s">
        <v>34</v>
      </c>
      <c r="E115" s="2" t="s">
        <v>43</v>
      </c>
      <c r="F115" s="2" t="s">
        <v>44</v>
      </c>
      <c r="G115" s="2" t="s">
        <v>31</v>
      </c>
      <c r="H115" s="2">
        <v>171</v>
      </c>
      <c r="I115" s="10">
        <v>742</v>
      </c>
      <c r="J115" s="10">
        <f t="shared" si="11"/>
        <v>638.12</v>
      </c>
      <c r="K115" s="2">
        <v>321</v>
      </c>
      <c r="L115" s="12">
        <v>83</v>
      </c>
      <c r="M115" s="37">
        <f t="shared" si="18"/>
        <v>0.11185983827493262</v>
      </c>
      <c r="N115" s="8">
        <v>6997703.7399999984</v>
      </c>
      <c r="O115" s="8">
        <v>29743338</v>
      </c>
      <c r="P115" s="5">
        <f t="shared" si="17"/>
        <v>84309.683614457812</v>
      </c>
      <c r="Q115" s="5">
        <v>22745634.260000002</v>
      </c>
      <c r="R115" s="9">
        <f t="shared" si="19"/>
        <v>352.78673486682942</v>
      </c>
      <c r="S115" s="55">
        <f t="shared" si="13"/>
        <v>-285.33326513317058</v>
      </c>
      <c r="T115" s="56">
        <f t="shared" si="14"/>
        <v>-142.66663256658529</v>
      </c>
      <c r="U115" s="9">
        <f t="shared" si="15"/>
        <v>599.33336743341465</v>
      </c>
      <c r="V115" s="59">
        <v>300</v>
      </c>
      <c r="W115" s="5">
        <f>0.5*U115</f>
        <v>299.66668371670733</v>
      </c>
    </row>
    <row r="116" spans="1:23" x14ac:dyDescent="0.35">
      <c r="A116" s="2">
        <v>2</v>
      </c>
      <c r="B116" s="2" t="s">
        <v>51</v>
      </c>
      <c r="C116" s="2" t="s">
        <v>6</v>
      </c>
      <c r="D116" s="2" t="s">
        <v>35</v>
      </c>
      <c r="E116" s="2" t="s">
        <v>8</v>
      </c>
      <c r="F116" s="2" t="s">
        <v>9</v>
      </c>
      <c r="G116" s="2" t="s">
        <v>10</v>
      </c>
      <c r="H116" s="2">
        <v>24</v>
      </c>
      <c r="I116" s="10">
        <v>103</v>
      </c>
      <c r="J116" s="10">
        <f t="shared" si="11"/>
        <v>88.58</v>
      </c>
      <c r="K116" s="2">
        <v>7</v>
      </c>
      <c r="L116" s="12" t="s">
        <v>148</v>
      </c>
      <c r="M116" s="37" t="e">
        <f t="shared" si="18"/>
        <v>#VALUE!</v>
      </c>
      <c r="N116" s="7">
        <v>1930827.9100000001</v>
      </c>
      <c r="O116" s="7">
        <v>21540639</v>
      </c>
      <c r="P116" s="5" t="e">
        <f t="shared" si="17"/>
        <v>#VALUE!</v>
      </c>
      <c r="Q116" s="5">
        <v>19609811.09</v>
      </c>
      <c r="R116" s="9" t="e">
        <f t="shared" si="19"/>
        <v>#VALUE!</v>
      </c>
      <c r="S116" s="55" t="e">
        <f t="shared" si="13"/>
        <v>#VALUE!</v>
      </c>
      <c r="T116" s="56" t="e">
        <f t="shared" si="14"/>
        <v>#VALUE!</v>
      </c>
      <c r="U116" s="9" t="e">
        <f t="shared" si="15"/>
        <v>#VALUE!</v>
      </c>
      <c r="V116" s="66">
        <f>SUM(V117:V118)</f>
        <v>108.07466880334249</v>
      </c>
    </row>
    <row r="117" spans="1:23" x14ac:dyDescent="0.35">
      <c r="A117" s="2">
        <v>2</v>
      </c>
      <c r="B117" s="2" t="s">
        <v>51</v>
      </c>
      <c r="C117" s="2" t="s">
        <v>6</v>
      </c>
      <c r="D117" s="2" t="s">
        <v>35</v>
      </c>
      <c r="E117" s="2" t="s">
        <v>11</v>
      </c>
      <c r="F117" s="2" t="s">
        <v>12</v>
      </c>
      <c r="G117" s="2" t="s">
        <v>10</v>
      </c>
      <c r="H117" s="2">
        <v>20</v>
      </c>
      <c r="I117" s="10">
        <v>85</v>
      </c>
      <c r="J117" s="10">
        <f t="shared" si="11"/>
        <v>73.099999999999994</v>
      </c>
      <c r="K117" s="2">
        <v>7</v>
      </c>
      <c r="L117" s="12">
        <v>8</v>
      </c>
      <c r="M117" s="37">
        <f t="shared" si="18"/>
        <v>9.4117647058823528E-2</v>
      </c>
      <c r="N117" s="7">
        <v>1930827.9100000001</v>
      </c>
      <c r="O117" s="7">
        <v>21540639</v>
      </c>
      <c r="P117" s="5">
        <f t="shared" si="17"/>
        <v>241353.48875000002</v>
      </c>
      <c r="Q117" s="5">
        <v>19609811.09</v>
      </c>
      <c r="R117" s="9">
        <f t="shared" si="19"/>
        <v>89.249337606684989</v>
      </c>
      <c r="S117" s="55">
        <f t="shared" si="13"/>
        <v>16.149337606684995</v>
      </c>
      <c r="T117" s="56">
        <f t="shared" si="14"/>
        <v>8.0746688033424974</v>
      </c>
      <c r="U117" s="9">
        <f t="shared" si="15"/>
        <v>93.07466880334249</v>
      </c>
      <c r="V117" s="57">
        <f t="shared" si="16"/>
        <v>93.07466880334249</v>
      </c>
    </row>
    <row r="118" spans="1:23" x14ac:dyDescent="0.35">
      <c r="A118" s="2">
        <v>2</v>
      </c>
      <c r="B118" s="2" t="s">
        <v>51</v>
      </c>
      <c r="C118" s="2" t="s">
        <v>6</v>
      </c>
      <c r="D118" s="2" t="s">
        <v>35</v>
      </c>
      <c r="E118" s="2" t="s">
        <v>13</v>
      </c>
      <c r="F118" s="2" t="s">
        <v>14</v>
      </c>
      <c r="G118" s="2" t="s">
        <v>10</v>
      </c>
      <c r="H118" s="2">
        <v>4</v>
      </c>
      <c r="I118" s="10">
        <v>18</v>
      </c>
      <c r="J118" s="10">
        <f t="shared" si="11"/>
        <v>15.48</v>
      </c>
      <c r="K118" s="2">
        <v>0</v>
      </c>
      <c r="L118" s="12" t="s">
        <v>148</v>
      </c>
      <c r="M118" s="37" t="e">
        <f t="shared" si="18"/>
        <v>#VALUE!</v>
      </c>
      <c r="N118" s="7">
        <v>1930827.9100000001</v>
      </c>
      <c r="O118" s="7">
        <v>21540639</v>
      </c>
      <c r="P118" s="5" t="e">
        <f t="shared" si="17"/>
        <v>#VALUE!</v>
      </c>
      <c r="Q118" s="5">
        <v>19609811.09</v>
      </c>
      <c r="R118" s="9" t="e">
        <f t="shared" si="19"/>
        <v>#VALUE!</v>
      </c>
      <c r="S118" s="55" t="e">
        <f t="shared" si="13"/>
        <v>#VALUE!</v>
      </c>
      <c r="T118" s="56" t="e">
        <f t="shared" si="14"/>
        <v>#VALUE!</v>
      </c>
      <c r="U118" s="9" t="e">
        <f t="shared" si="15"/>
        <v>#VALUE!</v>
      </c>
      <c r="V118" s="66">
        <v>15</v>
      </c>
    </row>
    <row r="119" spans="1:23" x14ac:dyDescent="0.35">
      <c r="A119" s="2">
        <v>2</v>
      </c>
      <c r="B119" s="2" t="s">
        <v>51</v>
      </c>
      <c r="C119" s="2" t="s">
        <v>6</v>
      </c>
      <c r="D119" s="2" t="s">
        <v>35</v>
      </c>
      <c r="E119" s="2" t="s">
        <v>52</v>
      </c>
      <c r="F119" s="2" t="s">
        <v>53</v>
      </c>
      <c r="G119" s="2" t="s">
        <v>54</v>
      </c>
      <c r="H119" s="2">
        <v>230</v>
      </c>
      <c r="I119" s="10">
        <v>1000</v>
      </c>
      <c r="J119" s="10">
        <f t="shared" si="11"/>
        <v>860</v>
      </c>
      <c r="K119" s="2">
        <v>2</v>
      </c>
      <c r="L119" s="12">
        <v>2</v>
      </c>
      <c r="M119" s="37">
        <f t="shared" si="18"/>
        <v>2E-3</v>
      </c>
      <c r="N119" s="7">
        <v>1930827.9100000001</v>
      </c>
      <c r="O119" s="7">
        <v>21540639</v>
      </c>
      <c r="P119" s="5">
        <f t="shared" si="17"/>
        <v>965413.95500000007</v>
      </c>
      <c r="Q119" s="5">
        <v>19609811.09</v>
      </c>
      <c r="R119" s="9">
        <f t="shared" si="19"/>
        <v>22.312334401671247</v>
      </c>
      <c r="S119" s="55">
        <f t="shared" si="13"/>
        <v>-837.68766559832875</v>
      </c>
      <c r="T119" s="56">
        <f t="shared" si="14"/>
        <v>-418.84383279916437</v>
      </c>
      <c r="U119" s="9">
        <f t="shared" si="15"/>
        <v>581.15616720083563</v>
      </c>
      <c r="V119" s="59">
        <v>291</v>
      </c>
      <c r="W119" s="2">
        <f>0.5*U119</f>
        <v>290.57808360041781</v>
      </c>
    </row>
    <row r="120" spans="1:23" x14ac:dyDescent="0.35">
      <c r="A120" s="2">
        <v>2</v>
      </c>
      <c r="B120" s="2" t="s">
        <v>51</v>
      </c>
      <c r="C120" s="2" t="s">
        <v>6</v>
      </c>
      <c r="D120" s="2" t="s">
        <v>35</v>
      </c>
      <c r="E120" s="2" t="s">
        <v>55</v>
      </c>
      <c r="F120" s="2" t="s">
        <v>56</v>
      </c>
      <c r="G120" s="2" t="s">
        <v>57</v>
      </c>
      <c r="H120" s="2">
        <v>2</v>
      </c>
      <c r="I120" s="10">
        <v>7</v>
      </c>
      <c r="J120" s="10">
        <f t="shared" si="11"/>
        <v>6.02</v>
      </c>
      <c r="K120" s="2">
        <v>9</v>
      </c>
      <c r="L120" s="12">
        <v>4</v>
      </c>
      <c r="M120" s="37">
        <f t="shared" si="18"/>
        <v>0.5714285714285714</v>
      </c>
      <c r="N120" s="7">
        <v>1930827.9100000001</v>
      </c>
      <c r="O120" s="7">
        <v>21540639</v>
      </c>
      <c r="P120" s="5">
        <f t="shared" ref="P120:P151" si="20">N120/L120</f>
        <v>482706.97750000004</v>
      </c>
      <c r="Q120" s="5">
        <v>19609811.09</v>
      </c>
      <c r="R120" s="9">
        <f t="shared" si="19"/>
        <v>44.624668803342495</v>
      </c>
      <c r="S120" s="55">
        <f t="shared" si="13"/>
        <v>38.604668803342491</v>
      </c>
      <c r="T120" s="56">
        <f t="shared" si="14"/>
        <v>19.302334401671246</v>
      </c>
      <c r="U120" s="9">
        <f t="shared" si="15"/>
        <v>26.302334401671246</v>
      </c>
      <c r="V120" s="57">
        <f t="shared" si="16"/>
        <v>26.302334401671246</v>
      </c>
    </row>
    <row r="121" spans="1:23" x14ac:dyDescent="0.35">
      <c r="A121" s="2">
        <v>2</v>
      </c>
      <c r="B121" s="2" t="s">
        <v>51</v>
      </c>
      <c r="C121" s="2" t="s">
        <v>6</v>
      </c>
      <c r="D121" s="2" t="s">
        <v>35</v>
      </c>
      <c r="E121" s="2" t="s">
        <v>29</v>
      </c>
      <c r="F121" s="2" t="s">
        <v>30</v>
      </c>
      <c r="G121" s="2" t="s">
        <v>31</v>
      </c>
      <c r="H121" s="2">
        <v>7</v>
      </c>
      <c r="I121" s="10">
        <v>30</v>
      </c>
      <c r="J121" s="10">
        <f t="shared" si="11"/>
        <v>25.8</v>
      </c>
      <c r="K121" s="2">
        <v>24</v>
      </c>
      <c r="L121" s="12">
        <v>2</v>
      </c>
      <c r="M121" s="37">
        <f t="shared" si="18"/>
        <v>6.6666666666666666E-2</v>
      </c>
      <c r="N121" s="7">
        <v>1930827.9100000001</v>
      </c>
      <c r="O121" s="7">
        <v>21540639</v>
      </c>
      <c r="P121" s="5">
        <f t="shared" si="20"/>
        <v>965413.95500000007</v>
      </c>
      <c r="Q121" s="5">
        <v>19609811.09</v>
      </c>
      <c r="R121" s="9">
        <f t="shared" si="19"/>
        <v>22.312334401671247</v>
      </c>
      <c r="S121" s="55">
        <f t="shared" si="13"/>
        <v>-3.4876655983287534</v>
      </c>
      <c r="T121" s="56">
        <f t="shared" si="14"/>
        <v>-1.7438327991643767</v>
      </c>
      <c r="U121" s="9">
        <f t="shared" si="15"/>
        <v>28.256167200835623</v>
      </c>
      <c r="V121" s="57">
        <f t="shared" si="16"/>
        <v>28.256167200835623</v>
      </c>
    </row>
    <row r="122" spans="1:23" x14ac:dyDescent="0.35">
      <c r="A122" s="2">
        <v>2</v>
      </c>
      <c r="B122" s="2" t="s">
        <v>51</v>
      </c>
      <c r="C122" s="2" t="s">
        <v>6</v>
      </c>
      <c r="D122" s="2" t="s">
        <v>35</v>
      </c>
      <c r="E122" s="2" t="s">
        <v>43</v>
      </c>
      <c r="F122" s="2" t="s">
        <v>44</v>
      </c>
      <c r="G122" s="2" t="s">
        <v>31</v>
      </c>
      <c r="H122" s="2">
        <v>46</v>
      </c>
      <c r="I122" s="10">
        <v>198</v>
      </c>
      <c r="J122" s="10">
        <f t="shared" si="11"/>
        <v>170.28</v>
      </c>
      <c r="K122" s="2">
        <v>135</v>
      </c>
      <c r="L122" s="12">
        <v>14</v>
      </c>
      <c r="M122" s="37">
        <f t="shared" si="18"/>
        <v>7.0707070707070704E-2</v>
      </c>
      <c r="N122" s="7">
        <v>1930827.9100000001</v>
      </c>
      <c r="O122" s="7">
        <v>21540639</v>
      </c>
      <c r="P122" s="5">
        <f t="shared" si="20"/>
        <v>137916.27928571429</v>
      </c>
      <c r="Q122" s="5">
        <v>19609811.09</v>
      </c>
      <c r="R122" s="9">
        <f t="shared" si="19"/>
        <v>156.18634081169876</v>
      </c>
      <c r="S122" s="55">
        <f t="shared" si="13"/>
        <v>-14.093659188301245</v>
      </c>
      <c r="T122" s="56">
        <f t="shared" si="14"/>
        <v>-7.0468295941506227</v>
      </c>
      <c r="U122" s="9">
        <f t="shared" si="15"/>
        <v>190.95317040584939</v>
      </c>
      <c r="V122" s="59">
        <v>95</v>
      </c>
      <c r="W122" s="5">
        <f>0.5*U122</f>
        <v>95.476585202924696</v>
      </c>
    </row>
    <row r="123" spans="1:23" x14ac:dyDescent="0.35">
      <c r="A123" s="2">
        <v>2</v>
      </c>
      <c r="B123" s="2" t="s">
        <v>58</v>
      </c>
      <c r="C123" s="2" t="s">
        <v>6</v>
      </c>
      <c r="D123" s="2" t="s">
        <v>7</v>
      </c>
      <c r="E123" s="2" t="s">
        <v>8</v>
      </c>
      <c r="F123" s="2" t="s">
        <v>9</v>
      </c>
      <c r="G123" s="2" t="s">
        <v>10</v>
      </c>
      <c r="H123" s="2">
        <v>28</v>
      </c>
      <c r="I123" s="10">
        <v>122</v>
      </c>
      <c r="J123" s="10">
        <f t="shared" si="11"/>
        <v>104.92</v>
      </c>
      <c r="K123" s="2">
        <v>114</v>
      </c>
      <c r="L123" s="12" t="s">
        <v>148</v>
      </c>
      <c r="M123" s="37" t="e">
        <f t="shared" si="18"/>
        <v>#VALUE!</v>
      </c>
      <c r="N123" s="6">
        <v>2668712.9499999997</v>
      </c>
      <c r="O123" s="6">
        <v>13762037</v>
      </c>
      <c r="P123" s="5" t="e">
        <f t="shared" si="20"/>
        <v>#VALUE!</v>
      </c>
      <c r="Q123" s="5">
        <v>11093324.050000001</v>
      </c>
      <c r="R123" s="9" t="e">
        <f t="shared" si="19"/>
        <v>#VALUE!</v>
      </c>
      <c r="S123" s="55" t="e">
        <f t="shared" si="13"/>
        <v>#VALUE!</v>
      </c>
      <c r="T123" s="56" t="e">
        <f t="shared" si="14"/>
        <v>#VALUE!</v>
      </c>
      <c r="U123" s="9" t="e">
        <f t="shared" si="15"/>
        <v>#VALUE!</v>
      </c>
      <c r="V123" s="66">
        <f>SUM(V124:V125)</f>
        <v>93.078403383548618</v>
      </c>
    </row>
    <row r="124" spans="1:23" x14ac:dyDescent="0.35">
      <c r="A124" s="2">
        <v>2</v>
      </c>
      <c r="B124" s="2" t="s">
        <v>58</v>
      </c>
      <c r="C124" s="2" t="s">
        <v>6</v>
      </c>
      <c r="D124" s="2" t="s">
        <v>7</v>
      </c>
      <c r="E124" s="2" t="s">
        <v>11</v>
      </c>
      <c r="F124" s="2" t="s">
        <v>12</v>
      </c>
      <c r="G124" s="2" t="s">
        <v>10</v>
      </c>
      <c r="H124" s="2">
        <v>12</v>
      </c>
      <c r="I124" s="10">
        <v>50</v>
      </c>
      <c r="J124" s="10">
        <f t="shared" si="11"/>
        <v>43</v>
      </c>
      <c r="K124" s="2">
        <v>1</v>
      </c>
      <c r="L124" s="12">
        <v>1</v>
      </c>
      <c r="M124" s="37">
        <f t="shared" si="18"/>
        <v>0.02</v>
      </c>
      <c r="N124" s="6">
        <v>2668712.9499999997</v>
      </c>
      <c r="O124" s="6">
        <v>13762037</v>
      </c>
      <c r="P124" s="5">
        <f t="shared" si="20"/>
        <v>2668712.9499999997</v>
      </c>
      <c r="Q124" s="5">
        <v>11093324.050000001</v>
      </c>
      <c r="R124" s="9">
        <f t="shared" si="19"/>
        <v>5.1568067670972262</v>
      </c>
      <c r="S124" s="55">
        <f t="shared" si="13"/>
        <v>-37.843193232902777</v>
      </c>
      <c r="T124" s="56">
        <f t="shared" si="14"/>
        <v>-18.921596616451389</v>
      </c>
      <c r="U124" s="9">
        <f t="shared" si="15"/>
        <v>31.078403383548611</v>
      </c>
      <c r="V124" s="57">
        <f t="shared" si="16"/>
        <v>31.078403383548611</v>
      </c>
    </row>
    <row r="125" spans="1:23" x14ac:dyDescent="0.35">
      <c r="A125" s="2">
        <v>2</v>
      </c>
      <c r="B125" s="2" t="s">
        <v>58</v>
      </c>
      <c r="C125" s="2" t="s">
        <v>6</v>
      </c>
      <c r="D125" s="2" t="s">
        <v>7</v>
      </c>
      <c r="E125" s="2" t="s">
        <v>13</v>
      </c>
      <c r="F125" s="2" t="s">
        <v>14</v>
      </c>
      <c r="G125" s="2" t="s">
        <v>10</v>
      </c>
      <c r="H125" s="2">
        <v>17</v>
      </c>
      <c r="I125" s="10">
        <v>72</v>
      </c>
      <c r="J125" s="10">
        <f t="shared" si="11"/>
        <v>61.92</v>
      </c>
      <c r="K125" s="2">
        <v>113</v>
      </c>
      <c r="L125" s="12" t="s">
        <v>148</v>
      </c>
      <c r="M125" s="37" t="e">
        <f t="shared" si="18"/>
        <v>#VALUE!</v>
      </c>
      <c r="N125" s="6">
        <v>2668712.9499999997</v>
      </c>
      <c r="O125" s="6">
        <v>13762037</v>
      </c>
      <c r="P125" s="5" t="e">
        <f t="shared" si="20"/>
        <v>#VALUE!</v>
      </c>
      <c r="Q125" s="5">
        <v>11093324.050000001</v>
      </c>
      <c r="R125" s="9" t="e">
        <f t="shared" si="19"/>
        <v>#VALUE!</v>
      </c>
      <c r="S125" s="55" t="e">
        <f t="shared" si="13"/>
        <v>#VALUE!</v>
      </c>
      <c r="T125" s="56" t="e">
        <f t="shared" si="14"/>
        <v>#VALUE!</v>
      </c>
      <c r="U125" s="9" t="e">
        <f t="shared" si="15"/>
        <v>#VALUE!</v>
      </c>
      <c r="V125" s="66">
        <v>62</v>
      </c>
    </row>
    <row r="126" spans="1:23" x14ac:dyDescent="0.35">
      <c r="A126" s="2">
        <v>2</v>
      </c>
      <c r="B126" s="2" t="s">
        <v>58</v>
      </c>
      <c r="C126" s="2" t="s">
        <v>6</v>
      </c>
      <c r="D126" s="2" t="s">
        <v>7</v>
      </c>
      <c r="E126" s="2" t="s">
        <v>20</v>
      </c>
      <c r="F126" s="2" t="s">
        <v>21</v>
      </c>
      <c r="G126" s="2" t="s">
        <v>22</v>
      </c>
      <c r="H126" s="2">
        <v>1172713</v>
      </c>
      <c r="I126" s="10">
        <v>1172713</v>
      </c>
      <c r="J126" s="10">
        <f t="shared" si="11"/>
        <v>1008533.1799999999</v>
      </c>
      <c r="K126" s="2">
        <v>1172713</v>
      </c>
      <c r="L126" s="12">
        <v>1172713</v>
      </c>
      <c r="M126" s="37">
        <f t="shared" si="18"/>
        <v>1</v>
      </c>
      <c r="N126" s="6">
        <v>2668712.9499999997</v>
      </c>
      <c r="O126" s="6">
        <v>13762037</v>
      </c>
      <c r="P126" s="5">
        <f t="shared" si="20"/>
        <v>2.2756743977426699</v>
      </c>
      <c r="Q126" s="5">
        <v>11093324.050000001</v>
      </c>
      <c r="R126" s="9">
        <f t="shared" si="19"/>
        <v>6047454.3342628898</v>
      </c>
      <c r="S126" s="55">
        <f t="shared" si="13"/>
        <v>5038921.1542628901</v>
      </c>
      <c r="T126" s="56">
        <f t="shared" si="14"/>
        <v>2519460.5771314451</v>
      </c>
      <c r="U126" s="9">
        <f t="shared" si="15"/>
        <v>3692173.5771314451</v>
      </c>
      <c r="V126" s="57">
        <f t="shared" si="16"/>
        <v>3692173.5771314451</v>
      </c>
    </row>
    <row r="127" spans="1:23" x14ac:dyDescent="0.35">
      <c r="A127" s="2">
        <v>2</v>
      </c>
      <c r="B127" s="2" t="s">
        <v>58</v>
      </c>
      <c r="C127" s="2" t="s">
        <v>6</v>
      </c>
      <c r="D127" s="2" t="s">
        <v>7</v>
      </c>
      <c r="E127" s="2" t="s">
        <v>23</v>
      </c>
      <c r="F127" s="2" t="s">
        <v>24</v>
      </c>
      <c r="G127" s="2" t="s">
        <v>25</v>
      </c>
      <c r="H127" s="2">
        <v>1</v>
      </c>
      <c r="I127" s="10">
        <v>1</v>
      </c>
      <c r="J127" s="10">
        <f t="shared" si="11"/>
        <v>0.86</v>
      </c>
      <c r="K127" s="2">
        <v>1</v>
      </c>
      <c r="L127" s="12">
        <v>1</v>
      </c>
      <c r="M127" s="37">
        <f t="shared" si="18"/>
        <v>1</v>
      </c>
      <c r="N127" s="6">
        <v>2668712.9499999997</v>
      </c>
      <c r="O127" s="6">
        <v>13762037</v>
      </c>
      <c r="P127" s="5">
        <f t="shared" si="20"/>
        <v>2668712.9499999997</v>
      </c>
      <c r="Q127" s="5">
        <v>11093324.050000001</v>
      </c>
      <c r="R127" s="9">
        <f t="shared" si="19"/>
        <v>5.1568067670972262</v>
      </c>
      <c r="S127" s="55">
        <f t="shared" si="13"/>
        <v>4.2968067670972259</v>
      </c>
      <c r="T127" s="56">
        <f t="shared" si="14"/>
        <v>2.1484033835486129</v>
      </c>
      <c r="U127" s="9">
        <f t="shared" si="15"/>
        <v>3.1484033835486129</v>
      </c>
      <c r="V127" s="57">
        <f t="shared" si="16"/>
        <v>3.1484033835486129</v>
      </c>
    </row>
    <row r="128" spans="1:23" x14ac:dyDescent="0.35">
      <c r="A128" s="2">
        <v>2</v>
      </c>
      <c r="B128" s="2" t="s">
        <v>58</v>
      </c>
      <c r="C128" s="2" t="s">
        <v>6</v>
      </c>
      <c r="D128" s="2" t="s">
        <v>7</v>
      </c>
      <c r="E128" s="2" t="s">
        <v>26</v>
      </c>
      <c r="F128" s="2" t="s">
        <v>27</v>
      </c>
      <c r="G128" s="2" t="s">
        <v>28</v>
      </c>
      <c r="H128" s="2">
        <v>282555</v>
      </c>
      <c r="I128" s="10">
        <v>1228501</v>
      </c>
      <c r="J128" s="10">
        <f t="shared" si="11"/>
        <v>1056510.8599999999</v>
      </c>
      <c r="K128" s="2">
        <v>0</v>
      </c>
      <c r="L128" s="12">
        <v>0</v>
      </c>
      <c r="M128" s="37">
        <f t="shared" si="18"/>
        <v>0</v>
      </c>
      <c r="N128" s="6">
        <v>2668712.9499999997</v>
      </c>
      <c r="O128" s="6">
        <v>13762037</v>
      </c>
      <c r="P128" s="61">
        <f>O128</f>
        <v>13762037</v>
      </c>
      <c r="Q128" s="5">
        <v>11093324.050000001</v>
      </c>
      <c r="R128" s="9">
        <f t="shared" si="19"/>
        <v>1</v>
      </c>
      <c r="S128" s="55">
        <f t="shared" si="13"/>
        <v>-1056509.8599999999</v>
      </c>
      <c r="T128" s="56">
        <f t="shared" si="14"/>
        <v>-528254.92999999993</v>
      </c>
      <c r="U128" s="9">
        <f t="shared" si="15"/>
        <v>700246.07000000007</v>
      </c>
      <c r="V128" s="57">
        <f t="shared" si="16"/>
        <v>700246.07000000007</v>
      </c>
    </row>
    <row r="129" spans="1:23" x14ac:dyDescent="0.35">
      <c r="A129" s="2">
        <v>2</v>
      </c>
      <c r="B129" s="2" t="s">
        <v>58</v>
      </c>
      <c r="C129" s="2" t="s">
        <v>6</v>
      </c>
      <c r="D129" s="2" t="s">
        <v>7</v>
      </c>
      <c r="E129" s="2" t="s">
        <v>29</v>
      </c>
      <c r="F129" s="2" t="s">
        <v>30</v>
      </c>
      <c r="G129" s="2" t="s">
        <v>31</v>
      </c>
      <c r="H129" s="2">
        <v>6</v>
      </c>
      <c r="I129" s="10">
        <v>25</v>
      </c>
      <c r="J129" s="10">
        <f t="shared" si="11"/>
        <v>21.5</v>
      </c>
      <c r="K129" s="2">
        <v>69</v>
      </c>
      <c r="L129" s="12">
        <v>28</v>
      </c>
      <c r="M129" s="37">
        <f t="shared" si="18"/>
        <v>1.1200000000000001</v>
      </c>
      <c r="N129" s="6">
        <v>2668712.9499999997</v>
      </c>
      <c r="O129" s="6">
        <v>13762037</v>
      </c>
      <c r="P129" s="5">
        <f t="shared" si="20"/>
        <v>95311.176785714269</v>
      </c>
      <c r="Q129" s="5">
        <v>11093324.050000001</v>
      </c>
      <c r="R129" s="9">
        <f t="shared" si="19"/>
        <v>144.39058947872235</v>
      </c>
      <c r="S129" s="55">
        <f t="shared" si="13"/>
        <v>122.89058947872235</v>
      </c>
      <c r="T129" s="56">
        <f t="shared" si="14"/>
        <v>61.445294739361174</v>
      </c>
      <c r="U129" s="9">
        <f t="shared" si="15"/>
        <v>86.445294739361174</v>
      </c>
      <c r="V129" s="57">
        <f t="shared" si="16"/>
        <v>86.445294739361174</v>
      </c>
    </row>
    <row r="130" spans="1:23" x14ac:dyDescent="0.35">
      <c r="A130" s="2">
        <v>2</v>
      </c>
      <c r="B130" s="2" t="s">
        <v>58</v>
      </c>
      <c r="C130" s="2" t="s">
        <v>6</v>
      </c>
      <c r="D130" s="2" t="s">
        <v>7</v>
      </c>
      <c r="E130" s="2" t="s">
        <v>32</v>
      </c>
      <c r="F130" s="2" t="s">
        <v>33</v>
      </c>
      <c r="G130" s="2" t="s">
        <v>31</v>
      </c>
      <c r="H130" s="2">
        <v>26</v>
      </c>
      <c r="I130" s="10">
        <v>111</v>
      </c>
      <c r="J130" s="10">
        <f t="shared" si="11"/>
        <v>95.46</v>
      </c>
      <c r="K130" s="2">
        <v>471</v>
      </c>
      <c r="L130" s="13">
        <v>105</v>
      </c>
      <c r="M130" s="37">
        <f t="shared" si="18"/>
        <v>0.94594594594594594</v>
      </c>
      <c r="N130" s="6">
        <v>2668712.9499999997</v>
      </c>
      <c r="O130" s="6">
        <v>13762037</v>
      </c>
      <c r="P130" s="5">
        <f t="shared" si="20"/>
        <v>25416.313809523806</v>
      </c>
      <c r="Q130" s="5">
        <v>11093324.050000001</v>
      </c>
      <c r="R130" s="9">
        <f t="shared" ref="R130:R166" si="21">O130/P130</f>
        <v>541.46471054520873</v>
      </c>
      <c r="S130" s="55">
        <f t="shared" si="13"/>
        <v>446.00471054520875</v>
      </c>
      <c r="T130" s="56">
        <f t="shared" si="14"/>
        <v>223.00235527260438</v>
      </c>
      <c r="U130" s="9">
        <f t="shared" si="15"/>
        <v>334.0023552726044</v>
      </c>
      <c r="V130" s="57">
        <f t="shared" si="16"/>
        <v>334.0023552726044</v>
      </c>
    </row>
    <row r="131" spans="1:23" x14ac:dyDescent="0.35">
      <c r="A131" s="2">
        <v>2</v>
      </c>
      <c r="B131" s="2" t="s">
        <v>58</v>
      </c>
      <c r="C131" s="2" t="s">
        <v>6</v>
      </c>
      <c r="D131" s="2" t="s">
        <v>7</v>
      </c>
      <c r="E131" s="2" t="s">
        <v>43</v>
      </c>
      <c r="F131" s="2" t="s">
        <v>44</v>
      </c>
      <c r="G131" s="2" t="s">
        <v>31</v>
      </c>
      <c r="H131" s="2">
        <v>80</v>
      </c>
      <c r="I131" s="10">
        <v>346</v>
      </c>
      <c r="J131" s="10">
        <f t="shared" ref="J131:J166" si="22">0.86*I131</f>
        <v>297.56</v>
      </c>
      <c r="K131" s="2">
        <v>288</v>
      </c>
      <c r="L131" s="12">
        <v>68</v>
      </c>
      <c r="M131" s="37">
        <f t="shared" si="18"/>
        <v>0.19653179190751446</v>
      </c>
      <c r="N131" s="6">
        <v>2668712.9499999997</v>
      </c>
      <c r="O131" s="6">
        <v>13762037</v>
      </c>
      <c r="P131" s="5">
        <f t="shared" si="20"/>
        <v>39245.778676470582</v>
      </c>
      <c r="Q131" s="5">
        <v>11093324.050000001</v>
      </c>
      <c r="R131" s="9">
        <f t="shared" si="21"/>
        <v>350.66286016261142</v>
      </c>
      <c r="S131" s="55">
        <f t="shared" ref="S131:S166" si="23">R131-J131</f>
        <v>53.102860162611421</v>
      </c>
      <c r="T131" s="56">
        <f t="shared" si="14"/>
        <v>26.55143008130571</v>
      </c>
      <c r="U131" s="9">
        <f t="shared" ref="U131:U166" si="24">I131+T131</f>
        <v>372.55143008130574</v>
      </c>
      <c r="V131" s="59">
        <v>186</v>
      </c>
      <c r="W131" s="5">
        <f>0.5*U131</f>
        <v>186.27571504065287</v>
      </c>
    </row>
    <row r="132" spans="1:23" x14ac:dyDescent="0.35">
      <c r="A132" s="2">
        <v>2</v>
      </c>
      <c r="B132" s="2" t="s">
        <v>58</v>
      </c>
      <c r="C132" s="2" t="s">
        <v>6</v>
      </c>
      <c r="D132" s="2" t="s">
        <v>34</v>
      </c>
      <c r="E132" s="2" t="s">
        <v>8</v>
      </c>
      <c r="F132" s="2" t="s">
        <v>9</v>
      </c>
      <c r="G132" s="2" t="s">
        <v>10</v>
      </c>
      <c r="H132" s="2">
        <v>120</v>
      </c>
      <c r="I132" s="10">
        <v>522</v>
      </c>
      <c r="J132" s="10">
        <f t="shared" si="22"/>
        <v>448.92</v>
      </c>
      <c r="K132" s="2">
        <v>186</v>
      </c>
      <c r="L132" s="12" t="s">
        <v>148</v>
      </c>
      <c r="M132" s="37" t="e">
        <f t="shared" si="18"/>
        <v>#VALUE!</v>
      </c>
      <c r="N132" s="8">
        <v>19657586.929999992</v>
      </c>
      <c r="O132" s="8">
        <v>83676932</v>
      </c>
      <c r="P132" s="5" t="e">
        <f t="shared" si="20"/>
        <v>#VALUE!</v>
      </c>
      <c r="Q132" s="5">
        <v>64019345.070000008</v>
      </c>
      <c r="R132" s="9" t="e">
        <f t="shared" si="21"/>
        <v>#VALUE!</v>
      </c>
      <c r="S132" s="55" t="e">
        <f t="shared" si="23"/>
        <v>#VALUE!</v>
      </c>
      <c r="T132" s="56" t="e">
        <f t="shared" ref="T132:T166" si="25">0.5*S132</f>
        <v>#VALUE!</v>
      </c>
      <c r="U132" s="9" t="e">
        <f t="shared" si="24"/>
        <v>#VALUE!</v>
      </c>
      <c r="V132" s="66">
        <f>SUM(V133:V134)</f>
        <v>538.00716894875768</v>
      </c>
    </row>
    <row r="133" spans="1:23" x14ac:dyDescent="0.35">
      <c r="A133" s="2">
        <v>2</v>
      </c>
      <c r="B133" s="2" t="s">
        <v>58</v>
      </c>
      <c r="C133" s="2" t="s">
        <v>6</v>
      </c>
      <c r="D133" s="2" t="s">
        <v>34</v>
      </c>
      <c r="E133" s="2" t="s">
        <v>11</v>
      </c>
      <c r="F133" s="2" t="s">
        <v>12</v>
      </c>
      <c r="G133" s="2" t="s">
        <v>10</v>
      </c>
      <c r="H133" s="2">
        <v>54</v>
      </c>
      <c r="I133" s="10">
        <v>234</v>
      </c>
      <c r="J133" s="10">
        <f t="shared" si="22"/>
        <v>201.24</v>
      </c>
      <c r="K133" s="2">
        <v>75</v>
      </c>
      <c r="L133" s="12">
        <v>75</v>
      </c>
      <c r="M133" s="37">
        <f t="shared" si="18"/>
        <v>0.32051282051282054</v>
      </c>
      <c r="N133" s="8">
        <v>19657586.929999992</v>
      </c>
      <c r="O133" s="8">
        <v>83676932</v>
      </c>
      <c r="P133" s="5">
        <f t="shared" si="20"/>
        <v>262101.15906666656</v>
      </c>
      <c r="Q133" s="5">
        <v>64019345.070000008</v>
      </c>
      <c r="R133" s="9">
        <f t="shared" si="21"/>
        <v>319.25433789751543</v>
      </c>
      <c r="S133" s="55">
        <f t="shared" si="23"/>
        <v>118.01433789751542</v>
      </c>
      <c r="T133" s="56">
        <f t="shared" si="25"/>
        <v>59.007168948757709</v>
      </c>
      <c r="U133" s="9">
        <f t="shared" si="24"/>
        <v>293.00716894875768</v>
      </c>
      <c r="V133" s="57">
        <f t="shared" ref="V133:V166" si="26">U133</f>
        <v>293.00716894875768</v>
      </c>
    </row>
    <row r="134" spans="1:23" x14ac:dyDescent="0.35">
      <c r="A134" s="2">
        <v>2</v>
      </c>
      <c r="B134" s="2" t="s">
        <v>58</v>
      </c>
      <c r="C134" s="2" t="s">
        <v>6</v>
      </c>
      <c r="D134" s="2" t="s">
        <v>34</v>
      </c>
      <c r="E134" s="2" t="s">
        <v>13</v>
      </c>
      <c r="F134" s="2" t="s">
        <v>14</v>
      </c>
      <c r="G134" s="2" t="s">
        <v>10</v>
      </c>
      <c r="H134" s="2">
        <v>66</v>
      </c>
      <c r="I134" s="10">
        <v>288</v>
      </c>
      <c r="J134" s="10">
        <f t="shared" si="22"/>
        <v>247.68</v>
      </c>
      <c r="K134" s="2">
        <v>111</v>
      </c>
      <c r="L134" s="12" t="s">
        <v>148</v>
      </c>
      <c r="M134" s="37" t="e">
        <f t="shared" si="18"/>
        <v>#VALUE!</v>
      </c>
      <c r="N134" s="8">
        <v>19657586.929999992</v>
      </c>
      <c r="O134" s="8">
        <v>83676932</v>
      </c>
      <c r="P134" s="5" t="e">
        <f t="shared" si="20"/>
        <v>#VALUE!</v>
      </c>
      <c r="Q134" s="5">
        <v>64019345.070000008</v>
      </c>
      <c r="R134" s="9" t="e">
        <f t="shared" si="21"/>
        <v>#VALUE!</v>
      </c>
      <c r="S134" s="55" t="e">
        <f t="shared" si="23"/>
        <v>#VALUE!</v>
      </c>
      <c r="T134" s="56" t="e">
        <f t="shared" si="25"/>
        <v>#VALUE!</v>
      </c>
      <c r="U134" s="9" t="e">
        <f t="shared" si="24"/>
        <v>#VALUE!</v>
      </c>
      <c r="V134" s="66">
        <v>245</v>
      </c>
    </row>
    <row r="135" spans="1:23" x14ac:dyDescent="0.35">
      <c r="A135" s="2">
        <v>2</v>
      </c>
      <c r="B135" s="2" t="s">
        <v>58</v>
      </c>
      <c r="C135" s="2" t="s">
        <v>6</v>
      </c>
      <c r="D135" s="2" t="s">
        <v>34</v>
      </c>
      <c r="E135" s="2" t="s">
        <v>20</v>
      </c>
      <c r="F135" s="2" t="s">
        <v>21</v>
      </c>
      <c r="G135" s="2" t="s">
        <v>22</v>
      </c>
      <c r="H135" s="2">
        <v>2392510</v>
      </c>
      <c r="I135" s="10">
        <v>2392510</v>
      </c>
      <c r="J135" s="10">
        <f t="shared" si="22"/>
        <v>2057558.5999999999</v>
      </c>
      <c r="K135" s="2">
        <v>972140</v>
      </c>
      <c r="L135" s="12">
        <v>582498</v>
      </c>
      <c r="M135" s="37">
        <f t="shared" si="18"/>
        <v>0.243467320930738</v>
      </c>
      <c r="N135" s="8">
        <v>19657586.929999992</v>
      </c>
      <c r="O135" s="8">
        <v>83676932</v>
      </c>
      <c r="P135" s="5">
        <f t="shared" si="20"/>
        <v>33.747046221617914</v>
      </c>
      <c r="Q135" s="5">
        <v>64019345.070000008</v>
      </c>
      <c r="R135" s="9">
        <f t="shared" si="21"/>
        <v>2479533.510888359</v>
      </c>
      <c r="S135" s="55">
        <f t="shared" si="23"/>
        <v>421974.91088835918</v>
      </c>
      <c r="T135" s="56">
        <f t="shared" si="25"/>
        <v>210987.45544417959</v>
      </c>
      <c r="U135" s="9">
        <f t="shared" si="24"/>
        <v>2603497.4554441795</v>
      </c>
      <c r="V135" s="57">
        <f t="shared" si="26"/>
        <v>2603497.4554441795</v>
      </c>
    </row>
    <row r="136" spans="1:23" x14ac:dyDescent="0.35">
      <c r="A136" s="2">
        <v>2</v>
      </c>
      <c r="B136" s="2" t="s">
        <v>58</v>
      </c>
      <c r="C136" s="2" t="s">
        <v>6</v>
      </c>
      <c r="D136" s="2" t="s">
        <v>34</v>
      </c>
      <c r="E136" s="2" t="s">
        <v>23</v>
      </c>
      <c r="F136" s="2" t="s">
        <v>24</v>
      </c>
      <c r="G136" s="2" t="s">
        <v>25</v>
      </c>
      <c r="H136" s="2">
        <v>1</v>
      </c>
      <c r="I136" s="10">
        <v>1</v>
      </c>
      <c r="J136" s="10">
        <f t="shared" si="22"/>
        <v>0.86</v>
      </c>
      <c r="K136" s="2">
        <v>1</v>
      </c>
      <c r="L136" s="12">
        <v>1</v>
      </c>
      <c r="M136" s="37">
        <f t="shared" si="18"/>
        <v>1</v>
      </c>
      <c r="N136" s="8">
        <v>19657586.929999992</v>
      </c>
      <c r="O136" s="8">
        <v>83676932</v>
      </c>
      <c r="P136" s="5">
        <f t="shared" si="20"/>
        <v>19657586.929999992</v>
      </c>
      <c r="Q136" s="5">
        <v>64019345.070000008</v>
      </c>
      <c r="R136" s="9">
        <f t="shared" si="21"/>
        <v>4.2567245053002054</v>
      </c>
      <c r="S136" s="55">
        <f t="shared" si="23"/>
        <v>3.3967245053002055</v>
      </c>
      <c r="T136" s="56">
        <f t="shared" si="25"/>
        <v>1.6983622526501028</v>
      </c>
      <c r="U136" s="9">
        <f t="shared" si="24"/>
        <v>2.698362252650103</v>
      </c>
      <c r="V136" s="57">
        <f t="shared" si="26"/>
        <v>2.698362252650103</v>
      </c>
    </row>
    <row r="137" spans="1:23" x14ac:dyDescent="0.35">
      <c r="A137" s="2">
        <v>2</v>
      </c>
      <c r="B137" s="2" t="s">
        <v>58</v>
      </c>
      <c r="C137" s="2" t="s">
        <v>6</v>
      </c>
      <c r="D137" s="2" t="s">
        <v>34</v>
      </c>
      <c r="E137" s="2" t="s">
        <v>26</v>
      </c>
      <c r="F137" s="2" t="s">
        <v>27</v>
      </c>
      <c r="G137" s="2" t="s">
        <v>28</v>
      </c>
      <c r="H137" s="2">
        <v>1766402</v>
      </c>
      <c r="I137" s="10">
        <v>7680007</v>
      </c>
      <c r="J137" s="10">
        <f t="shared" si="22"/>
        <v>6604806.0199999996</v>
      </c>
      <c r="K137" s="2">
        <v>2404271</v>
      </c>
      <c r="L137" s="12">
        <v>1023200.28</v>
      </c>
      <c r="M137" s="37">
        <f t="shared" si="18"/>
        <v>0.13322908169224326</v>
      </c>
      <c r="N137" s="8">
        <v>19657586.929999992</v>
      </c>
      <c r="O137" s="8">
        <v>83676932</v>
      </c>
      <c r="P137" s="5">
        <f t="shared" si="20"/>
        <v>19.21186625359406</v>
      </c>
      <c r="Q137" s="5">
        <v>64019345.070000008</v>
      </c>
      <c r="R137" s="9">
        <f t="shared" si="21"/>
        <v>4355481.7057060311</v>
      </c>
      <c r="S137" s="55">
        <f t="shared" si="23"/>
        <v>-2249324.3142939685</v>
      </c>
      <c r="T137" s="56">
        <f t="shared" si="25"/>
        <v>-1124662.1571469842</v>
      </c>
      <c r="U137" s="9">
        <f t="shared" si="24"/>
        <v>6555344.8428530153</v>
      </c>
      <c r="V137" s="57">
        <f t="shared" si="26"/>
        <v>6555344.8428530153</v>
      </c>
    </row>
    <row r="138" spans="1:23" x14ac:dyDescent="0.35">
      <c r="A138" s="2">
        <v>2</v>
      </c>
      <c r="B138" s="2" t="s">
        <v>58</v>
      </c>
      <c r="C138" s="2" t="s">
        <v>6</v>
      </c>
      <c r="D138" s="2" t="s">
        <v>34</v>
      </c>
      <c r="E138" s="2" t="s">
        <v>29</v>
      </c>
      <c r="F138" s="2" t="s">
        <v>30</v>
      </c>
      <c r="G138" s="2" t="s">
        <v>31</v>
      </c>
      <c r="H138" s="2">
        <v>23</v>
      </c>
      <c r="I138" s="10">
        <v>102</v>
      </c>
      <c r="J138" s="10">
        <f t="shared" si="22"/>
        <v>87.72</v>
      </c>
      <c r="K138" s="2">
        <v>326</v>
      </c>
      <c r="L138" s="12">
        <v>238</v>
      </c>
      <c r="M138" s="37">
        <f t="shared" si="18"/>
        <v>2.3333333333333335</v>
      </c>
      <c r="N138" s="8">
        <v>19657586.929999992</v>
      </c>
      <c r="O138" s="8">
        <v>83676932</v>
      </c>
      <c r="P138" s="5">
        <f t="shared" si="20"/>
        <v>82594.903067226856</v>
      </c>
      <c r="Q138" s="5">
        <v>64019345.070000008</v>
      </c>
      <c r="R138" s="9">
        <f t="shared" si="21"/>
        <v>1013.1004322614489</v>
      </c>
      <c r="S138" s="55">
        <f t="shared" si="23"/>
        <v>925.38043226144885</v>
      </c>
      <c r="T138" s="56">
        <f t="shared" si="25"/>
        <v>462.69021613072442</v>
      </c>
      <c r="U138" s="9">
        <f t="shared" si="24"/>
        <v>564.69021613072437</v>
      </c>
      <c r="V138" s="57">
        <f t="shared" si="26"/>
        <v>564.69021613072437</v>
      </c>
    </row>
    <row r="139" spans="1:23" x14ac:dyDescent="0.35">
      <c r="A139" s="2">
        <v>2</v>
      </c>
      <c r="B139" s="2" t="s">
        <v>58</v>
      </c>
      <c r="C139" s="2" t="s">
        <v>6</v>
      </c>
      <c r="D139" s="2" t="s">
        <v>34</v>
      </c>
      <c r="E139" s="2" t="s">
        <v>32</v>
      </c>
      <c r="F139" s="2" t="s">
        <v>33</v>
      </c>
      <c r="G139" s="2" t="s">
        <v>31</v>
      </c>
      <c r="H139" s="2">
        <v>104</v>
      </c>
      <c r="I139" s="10">
        <v>452</v>
      </c>
      <c r="J139" s="10">
        <f t="shared" si="22"/>
        <v>388.71999999999997</v>
      </c>
      <c r="K139" s="2">
        <v>1256</v>
      </c>
      <c r="L139" s="13">
        <v>485</v>
      </c>
      <c r="M139" s="37">
        <f t="shared" si="18"/>
        <v>1.0730088495575221</v>
      </c>
      <c r="N139" s="8">
        <v>19657586.929999992</v>
      </c>
      <c r="O139" s="8">
        <v>83676932</v>
      </c>
      <c r="P139" s="5">
        <f t="shared" si="20"/>
        <v>40531.10707216493</v>
      </c>
      <c r="Q139" s="5">
        <v>64019345.070000008</v>
      </c>
      <c r="R139" s="9">
        <f t="shared" si="21"/>
        <v>2064.5113850705998</v>
      </c>
      <c r="S139" s="55">
        <f t="shared" si="23"/>
        <v>1675.7913850705997</v>
      </c>
      <c r="T139" s="56">
        <f t="shared" si="25"/>
        <v>837.89569253529987</v>
      </c>
      <c r="U139" s="9">
        <f t="shared" si="24"/>
        <v>1289.8956925353</v>
      </c>
      <c r="V139" s="57">
        <f t="shared" si="26"/>
        <v>1289.8956925353</v>
      </c>
    </row>
    <row r="140" spans="1:23" x14ac:dyDescent="0.35">
      <c r="A140" s="2">
        <v>2</v>
      </c>
      <c r="B140" s="2" t="s">
        <v>58</v>
      </c>
      <c r="C140" s="2" t="s">
        <v>6</v>
      </c>
      <c r="D140" s="2" t="s">
        <v>34</v>
      </c>
      <c r="E140" s="2" t="s">
        <v>43</v>
      </c>
      <c r="F140" s="2" t="s">
        <v>44</v>
      </c>
      <c r="G140" s="2" t="s">
        <v>31</v>
      </c>
      <c r="H140" s="2">
        <v>889</v>
      </c>
      <c r="I140" s="10">
        <v>3867</v>
      </c>
      <c r="J140" s="10">
        <f t="shared" si="22"/>
        <v>3325.62</v>
      </c>
      <c r="K140" s="2">
        <v>725</v>
      </c>
      <c r="L140" s="12">
        <v>303</v>
      </c>
      <c r="M140" s="37">
        <f t="shared" si="18"/>
        <v>7.8355314197051981E-2</v>
      </c>
      <c r="N140" s="8">
        <v>19657586.929999992</v>
      </c>
      <c r="O140" s="8">
        <v>83676932</v>
      </c>
      <c r="P140" s="5">
        <f t="shared" si="20"/>
        <v>64876.52452145212</v>
      </c>
      <c r="Q140" s="5">
        <v>64019345.070000008</v>
      </c>
      <c r="R140" s="9">
        <f t="shared" si="21"/>
        <v>1289.7875251059622</v>
      </c>
      <c r="S140" s="55">
        <f t="shared" si="23"/>
        <v>-2035.8324748940377</v>
      </c>
      <c r="T140" s="56">
        <f t="shared" si="25"/>
        <v>-1017.9162374470188</v>
      </c>
      <c r="U140" s="9">
        <f t="shared" si="24"/>
        <v>2849.0837625529812</v>
      </c>
      <c r="V140" s="59">
        <v>1425</v>
      </c>
      <c r="W140" s="5">
        <f>0.5*U140</f>
        <v>1424.5418812764906</v>
      </c>
    </row>
    <row r="141" spans="1:23" x14ac:dyDescent="0.35">
      <c r="A141" s="2">
        <v>2</v>
      </c>
      <c r="B141" s="2" t="s">
        <v>58</v>
      </c>
      <c r="C141" s="2" t="s">
        <v>6</v>
      </c>
      <c r="D141" s="2" t="s">
        <v>35</v>
      </c>
      <c r="E141" s="2" t="s">
        <v>8</v>
      </c>
      <c r="F141" s="2" t="s">
        <v>9</v>
      </c>
      <c r="G141" s="2" t="s">
        <v>10</v>
      </c>
      <c r="H141" s="2">
        <v>46</v>
      </c>
      <c r="I141" s="10">
        <v>199</v>
      </c>
      <c r="J141" s="10">
        <f t="shared" si="22"/>
        <v>171.14</v>
      </c>
      <c r="K141" s="2">
        <v>35</v>
      </c>
      <c r="L141" s="12" t="s">
        <v>148</v>
      </c>
      <c r="M141" s="37" t="e">
        <f t="shared" si="18"/>
        <v>#VALUE!</v>
      </c>
      <c r="N141" s="7">
        <v>5372174.3100000015</v>
      </c>
      <c r="O141" s="7">
        <v>61031817</v>
      </c>
      <c r="P141" s="5" t="e">
        <f t="shared" si="20"/>
        <v>#VALUE!</v>
      </c>
      <c r="Q141" s="5">
        <v>55659642.689999998</v>
      </c>
      <c r="R141" s="9" t="e">
        <f t="shared" si="21"/>
        <v>#VALUE!</v>
      </c>
      <c r="S141" s="55" t="e">
        <f t="shared" si="23"/>
        <v>#VALUE!</v>
      </c>
      <c r="T141" s="56" t="e">
        <f t="shared" si="25"/>
        <v>#VALUE!</v>
      </c>
      <c r="U141" s="9" t="e">
        <f t="shared" si="24"/>
        <v>#VALUE!</v>
      </c>
      <c r="V141" s="66">
        <f>SUM(V142:V143)</f>
        <v>260.58838462026745</v>
      </c>
    </row>
    <row r="142" spans="1:23" x14ac:dyDescent="0.35">
      <c r="A142" s="2">
        <v>2</v>
      </c>
      <c r="B142" s="2" t="s">
        <v>58</v>
      </c>
      <c r="C142" s="2" t="s">
        <v>6</v>
      </c>
      <c r="D142" s="2" t="s">
        <v>35</v>
      </c>
      <c r="E142" s="2" t="s">
        <v>11</v>
      </c>
      <c r="F142" s="2" t="s">
        <v>12</v>
      </c>
      <c r="G142" s="2" t="s">
        <v>10</v>
      </c>
      <c r="H142" s="2">
        <v>33</v>
      </c>
      <c r="I142" s="10">
        <v>142</v>
      </c>
      <c r="J142" s="10">
        <f t="shared" si="22"/>
        <v>122.12</v>
      </c>
      <c r="K142" s="2">
        <v>20</v>
      </c>
      <c r="L142" s="12">
        <v>23</v>
      </c>
      <c r="M142" s="37">
        <f t="shared" si="18"/>
        <v>0.1619718309859155</v>
      </c>
      <c r="N142" s="7">
        <v>5372174.3100000015</v>
      </c>
      <c r="O142" s="7">
        <v>61031817</v>
      </c>
      <c r="P142" s="5">
        <f t="shared" si="20"/>
        <v>233572.79608695657</v>
      </c>
      <c r="Q142" s="5">
        <v>55659642.689999998</v>
      </c>
      <c r="R142" s="9">
        <f t="shared" si="21"/>
        <v>261.2967692405349</v>
      </c>
      <c r="S142" s="55">
        <f t="shared" si="23"/>
        <v>139.1767692405349</v>
      </c>
      <c r="T142" s="56">
        <f t="shared" si="25"/>
        <v>69.588384620267448</v>
      </c>
      <c r="U142" s="9">
        <f t="shared" si="24"/>
        <v>211.58838462026745</v>
      </c>
      <c r="V142" s="57">
        <f t="shared" si="26"/>
        <v>211.58838462026745</v>
      </c>
    </row>
    <row r="143" spans="1:23" x14ac:dyDescent="0.35">
      <c r="A143" s="2">
        <v>2</v>
      </c>
      <c r="B143" s="2" t="s">
        <v>58</v>
      </c>
      <c r="C143" s="2" t="s">
        <v>6</v>
      </c>
      <c r="D143" s="2" t="s">
        <v>35</v>
      </c>
      <c r="E143" s="2" t="s">
        <v>13</v>
      </c>
      <c r="F143" s="2" t="s">
        <v>14</v>
      </c>
      <c r="G143" s="2" t="s">
        <v>10</v>
      </c>
      <c r="H143" s="2">
        <v>13</v>
      </c>
      <c r="I143" s="10">
        <v>57</v>
      </c>
      <c r="J143" s="10">
        <f t="shared" si="22"/>
        <v>49.019999999999996</v>
      </c>
      <c r="K143" s="2">
        <v>15</v>
      </c>
      <c r="L143" s="12" t="s">
        <v>148</v>
      </c>
      <c r="M143" s="37" t="e">
        <f t="shared" si="18"/>
        <v>#VALUE!</v>
      </c>
      <c r="N143" s="7">
        <v>5372174.3100000015</v>
      </c>
      <c r="O143" s="7">
        <v>61031817</v>
      </c>
      <c r="P143" s="5" t="e">
        <f t="shared" si="20"/>
        <v>#VALUE!</v>
      </c>
      <c r="Q143" s="5">
        <v>55659642.689999998</v>
      </c>
      <c r="R143" s="9" t="e">
        <f t="shared" si="21"/>
        <v>#VALUE!</v>
      </c>
      <c r="S143" s="55" t="e">
        <f t="shared" si="23"/>
        <v>#VALUE!</v>
      </c>
      <c r="T143" s="56" t="e">
        <f t="shared" si="25"/>
        <v>#VALUE!</v>
      </c>
      <c r="U143" s="9" t="e">
        <f t="shared" si="24"/>
        <v>#VALUE!</v>
      </c>
      <c r="V143" s="66">
        <v>49</v>
      </c>
    </row>
    <row r="144" spans="1:23" x14ac:dyDescent="0.35">
      <c r="A144" s="2">
        <v>2</v>
      </c>
      <c r="B144" s="2" t="s">
        <v>58</v>
      </c>
      <c r="C144" s="2" t="s">
        <v>6</v>
      </c>
      <c r="D144" s="2" t="s">
        <v>35</v>
      </c>
      <c r="E144" s="2" t="s">
        <v>26</v>
      </c>
      <c r="F144" s="2" t="s">
        <v>27</v>
      </c>
      <c r="G144" s="2" t="s">
        <v>28</v>
      </c>
      <c r="H144" s="2">
        <v>1967827</v>
      </c>
      <c r="I144" s="10">
        <v>8555771</v>
      </c>
      <c r="J144" s="10">
        <f t="shared" si="22"/>
        <v>7357963.0599999996</v>
      </c>
      <c r="K144" s="2">
        <v>899999</v>
      </c>
      <c r="L144" s="12">
        <v>0</v>
      </c>
      <c r="M144" s="37">
        <f t="shared" si="18"/>
        <v>0</v>
      </c>
      <c r="N144" s="7">
        <v>5372174.3100000015</v>
      </c>
      <c r="O144" s="7">
        <v>61031817</v>
      </c>
      <c r="P144" s="61">
        <f>O144</f>
        <v>61031817</v>
      </c>
      <c r="Q144" s="5">
        <v>55659642.689999998</v>
      </c>
      <c r="R144" s="9">
        <f t="shared" si="21"/>
        <v>1</v>
      </c>
      <c r="S144" s="55">
        <f t="shared" si="23"/>
        <v>-7357962.0599999996</v>
      </c>
      <c r="T144" s="56">
        <f t="shared" si="25"/>
        <v>-3678981.03</v>
      </c>
      <c r="U144" s="9">
        <f t="shared" si="24"/>
        <v>4876789.9700000007</v>
      </c>
      <c r="V144" s="57">
        <f t="shared" si="26"/>
        <v>4876789.9700000007</v>
      </c>
    </row>
    <row r="145" spans="1:23" x14ac:dyDescent="0.35">
      <c r="A145" s="2">
        <v>2</v>
      </c>
      <c r="B145" s="2" t="s">
        <v>58</v>
      </c>
      <c r="C145" s="2" t="s">
        <v>6</v>
      </c>
      <c r="D145" s="2" t="s">
        <v>35</v>
      </c>
      <c r="E145" s="2" t="s">
        <v>29</v>
      </c>
      <c r="F145" s="2" t="s">
        <v>30</v>
      </c>
      <c r="G145" s="2" t="s">
        <v>31</v>
      </c>
      <c r="H145" s="2">
        <v>16</v>
      </c>
      <c r="I145" s="10">
        <v>70</v>
      </c>
      <c r="J145" s="10">
        <f t="shared" si="22"/>
        <v>60.199999999999996</v>
      </c>
      <c r="K145" s="2">
        <v>30</v>
      </c>
      <c r="L145" s="12">
        <v>10</v>
      </c>
      <c r="M145" s="37">
        <f t="shared" si="18"/>
        <v>0.14285714285714285</v>
      </c>
      <c r="N145" s="7">
        <v>5372174.3100000015</v>
      </c>
      <c r="O145" s="7">
        <v>61031817</v>
      </c>
      <c r="P145" s="5">
        <f t="shared" si="20"/>
        <v>537217.4310000001</v>
      </c>
      <c r="Q145" s="5">
        <v>55659642.689999998</v>
      </c>
      <c r="R145" s="9">
        <f t="shared" si="21"/>
        <v>113.6072909741456</v>
      </c>
      <c r="S145" s="55">
        <f t="shared" si="23"/>
        <v>53.407290974145603</v>
      </c>
      <c r="T145" s="56">
        <f t="shared" si="25"/>
        <v>26.703645487072802</v>
      </c>
      <c r="U145" s="9">
        <f t="shared" si="24"/>
        <v>96.703645487072805</v>
      </c>
      <c r="V145" s="57">
        <f t="shared" si="26"/>
        <v>96.703645487072805</v>
      </c>
    </row>
    <row r="146" spans="1:23" x14ac:dyDescent="0.35">
      <c r="A146" s="2">
        <v>2</v>
      </c>
      <c r="B146" s="2" t="s">
        <v>58</v>
      </c>
      <c r="C146" s="2" t="s">
        <v>6</v>
      </c>
      <c r="D146" s="2" t="s">
        <v>35</v>
      </c>
      <c r="E146" s="2" t="s">
        <v>32</v>
      </c>
      <c r="F146" s="2" t="s">
        <v>33</v>
      </c>
      <c r="G146" s="2" t="s">
        <v>31</v>
      </c>
      <c r="H146" s="2">
        <v>43</v>
      </c>
      <c r="I146" s="10">
        <v>187</v>
      </c>
      <c r="J146" s="10">
        <f t="shared" si="22"/>
        <v>160.82</v>
      </c>
      <c r="K146" s="2">
        <v>59</v>
      </c>
      <c r="L146" s="13">
        <v>31</v>
      </c>
      <c r="M146" s="37">
        <f t="shared" ref="M146:M166" si="27">L146/I146</f>
        <v>0.16577540106951871</v>
      </c>
      <c r="N146" s="7">
        <v>5372174.3100000015</v>
      </c>
      <c r="O146" s="7">
        <v>61031817</v>
      </c>
      <c r="P146" s="5">
        <f t="shared" si="20"/>
        <v>173295.94548387101</v>
      </c>
      <c r="Q146" s="5">
        <v>55659642.689999998</v>
      </c>
      <c r="R146" s="9">
        <f t="shared" si="21"/>
        <v>352.18260201985134</v>
      </c>
      <c r="S146" s="55">
        <f t="shared" si="23"/>
        <v>191.36260201985135</v>
      </c>
      <c r="T146" s="56">
        <f t="shared" si="25"/>
        <v>95.681301009925676</v>
      </c>
      <c r="U146" s="9">
        <f t="shared" si="24"/>
        <v>282.68130100992568</v>
      </c>
      <c r="V146" s="57">
        <f t="shared" si="26"/>
        <v>282.68130100992568</v>
      </c>
    </row>
    <row r="147" spans="1:23" x14ac:dyDescent="0.35">
      <c r="A147" s="2">
        <v>2</v>
      </c>
      <c r="B147" s="2" t="s">
        <v>58</v>
      </c>
      <c r="C147" s="2" t="s">
        <v>6</v>
      </c>
      <c r="D147" s="2" t="s">
        <v>35</v>
      </c>
      <c r="E147" s="2" t="s">
        <v>43</v>
      </c>
      <c r="F147" s="2" t="s">
        <v>44</v>
      </c>
      <c r="G147" s="2" t="s">
        <v>31</v>
      </c>
      <c r="H147" s="2">
        <v>543</v>
      </c>
      <c r="I147" s="10">
        <v>2359</v>
      </c>
      <c r="J147" s="10">
        <f t="shared" si="22"/>
        <v>2028.74</v>
      </c>
      <c r="K147" s="2">
        <v>75</v>
      </c>
      <c r="L147" s="12">
        <v>30</v>
      </c>
      <c r="M147" s="37">
        <f t="shared" si="27"/>
        <v>1.271725307333616E-2</v>
      </c>
      <c r="N147" s="7">
        <v>5372174.3100000015</v>
      </c>
      <c r="O147" s="7">
        <v>61031817</v>
      </c>
      <c r="P147" s="5">
        <f t="shared" si="20"/>
        <v>179072.47700000004</v>
      </c>
      <c r="Q147" s="5">
        <v>55659642.689999998</v>
      </c>
      <c r="R147" s="9">
        <f t="shared" si="21"/>
        <v>340.8218729224368</v>
      </c>
      <c r="S147" s="55">
        <f t="shared" si="23"/>
        <v>-1687.9181270775632</v>
      </c>
      <c r="T147" s="56">
        <f t="shared" si="25"/>
        <v>-843.95906353878161</v>
      </c>
      <c r="U147" s="9">
        <f t="shared" si="24"/>
        <v>1515.0409364612183</v>
      </c>
      <c r="V147" s="59">
        <v>758</v>
      </c>
      <c r="W147" s="5">
        <f>0.5*U147</f>
        <v>757.52046823060914</v>
      </c>
    </row>
    <row r="148" spans="1:23" x14ac:dyDescent="0.35">
      <c r="A148" s="2">
        <v>3</v>
      </c>
      <c r="B148" s="2" t="s">
        <v>59</v>
      </c>
      <c r="C148" s="2" t="s">
        <v>6</v>
      </c>
      <c r="D148" s="2" t="s">
        <v>35</v>
      </c>
      <c r="E148" s="2" t="s">
        <v>60</v>
      </c>
      <c r="F148" s="2" t="s">
        <v>61</v>
      </c>
      <c r="G148" s="2" t="s">
        <v>31</v>
      </c>
      <c r="H148" s="2">
        <v>150</v>
      </c>
      <c r="I148" s="10">
        <v>650</v>
      </c>
      <c r="J148" s="10">
        <f t="shared" si="22"/>
        <v>559</v>
      </c>
      <c r="K148" s="2">
        <v>491</v>
      </c>
      <c r="L148" s="12">
        <v>129</v>
      </c>
      <c r="M148" s="37">
        <f t="shared" si="27"/>
        <v>0.19846153846153847</v>
      </c>
      <c r="N148" s="7">
        <v>15743007.9</v>
      </c>
      <c r="O148" s="7">
        <v>94260363.333333343</v>
      </c>
      <c r="P148" s="5">
        <f t="shared" si="20"/>
        <v>122038.82093023256</v>
      </c>
      <c r="Q148" s="5">
        <v>78517355.433333337</v>
      </c>
      <c r="R148" s="9">
        <f t="shared" si="21"/>
        <v>772.38015423977538</v>
      </c>
      <c r="S148" s="55">
        <f t="shared" si="23"/>
        <v>213.38015423977538</v>
      </c>
      <c r="T148" s="56">
        <f t="shared" si="25"/>
        <v>106.69007711988769</v>
      </c>
      <c r="U148" s="9">
        <f t="shared" si="24"/>
        <v>756.69007711988775</v>
      </c>
      <c r="V148" s="57">
        <f t="shared" si="26"/>
        <v>756.69007711988775</v>
      </c>
    </row>
    <row r="149" spans="1:23" s="39" customFormat="1" x14ac:dyDescent="0.35">
      <c r="A149" s="39">
        <v>7</v>
      </c>
      <c r="B149" s="39" t="s">
        <v>62</v>
      </c>
      <c r="C149" s="39" t="s">
        <v>63</v>
      </c>
      <c r="E149" s="39" t="s">
        <v>8</v>
      </c>
      <c r="F149" s="39" t="s">
        <v>9</v>
      </c>
      <c r="G149" s="39" t="s">
        <v>10</v>
      </c>
      <c r="H149" s="39">
        <v>387</v>
      </c>
      <c r="I149" s="40">
        <v>1933</v>
      </c>
      <c r="J149" s="40">
        <f t="shared" si="22"/>
        <v>1662.3799999999999</v>
      </c>
      <c r="K149" s="39">
        <v>1171</v>
      </c>
      <c r="L149" s="41" t="s">
        <v>148</v>
      </c>
      <c r="M149" s="42" t="e">
        <f t="shared" si="27"/>
        <v>#VALUE!</v>
      </c>
      <c r="N149" s="44">
        <v>190235800.11999997</v>
      </c>
      <c r="O149" s="44">
        <v>639667297</v>
      </c>
      <c r="P149" s="44" t="e">
        <f t="shared" si="20"/>
        <v>#VALUE!</v>
      </c>
      <c r="Q149" s="44">
        <v>449431496.88</v>
      </c>
      <c r="R149" s="62" t="e">
        <f t="shared" si="21"/>
        <v>#VALUE!</v>
      </c>
      <c r="S149" s="63" t="e">
        <f t="shared" si="23"/>
        <v>#VALUE!</v>
      </c>
      <c r="T149" s="64" t="e">
        <f t="shared" si="25"/>
        <v>#VALUE!</v>
      </c>
      <c r="U149" s="62" t="e">
        <f t="shared" si="24"/>
        <v>#VALUE!</v>
      </c>
      <c r="V149" s="65" t="e">
        <f t="shared" si="26"/>
        <v>#VALUE!</v>
      </c>
    </row>
    <row r="150" spans="1:23" s="39" customFormat="1" x14ac:dyDescent="0.35">
      <c r="A150" s="39">
        <v>7</v>
      </c>
      <c r="B150" s="39" t="s">
        <v>62</v>
      </c>
      <c r="C150" s="39" t="s">
        <v>63</v>
      </c>
      <c r="E150" s="39" t="s">
        <v>11</v>
      </c>
      <c r="F150" s="39" t="s">
        <v>12</v>
      </c>
      <c r="G150" s="39" t="s">
        <v>10</v>
      </c>
      <c r="H150" s="39">
        <v>256</v>
      </c>
      <c r="I150" s="40">
        <v>1281</v>
      </c>
      <c r="J150" s="40">
        <f t="shared" si="22"/>
        <v>1101.6600000000001</v>
      </c>
      <c r="K150" s="39">
        <v>639</v>
      </c>
      <c r="L150" s="41">
        <v>641</v>
      </c>
      <c r="M150" s="42">
        <f t="shared" si="27"/>
        <v>0.50039032006245121</v>
      </c>
      <c r="N150" s="44">
        <v>190235800.11999997</v>
      </c>
      <c r="O150" s="44">
        <v>639667297</v>
      </c>
      <c r="P150" s="44">
        <f t="shared" si="20"/>
        <v>296779.71937597502</v>
      </c>
      <c r="Q150" s="44">
        <v>449431496.88</v>
      </c>
      <c r="R150" s="62">
        <f t="shared" si="21"/>
        <v>2155.3605426442173</v>
      </c>
      <c r="S150" s="63">
        <f t="shared" si="23"/>
        <v>1053.7005426442172</v>
      </c>
      <c r="T150" s="64">
        <f t="shared" si="25"/>
        <v>526.8502713221086</v>
      </c>
      <c r="U150" s="62">
        <f t="shared" si="24"/>
        <v>1807.8502713221087</v>
      </c>
      <c r="V150" s="65">
        <f t="shared" si="26"/>
        <v>1807.8502713221087</v>
      </c>
    </row>
    <row r="151" spans="1:23" s="39" customFormat="1" x14ac:dyDescent="0.35">
      <c r="A151" s="39">
        <v>7</v>
      </c>
      <c r="B151" s="39" t="s">
        <v>62</v>
      </c>
      <c r="C151" s="39" t="s">
        <v>63</v>
      </c>
      <c r="E151" s="39" t="s">
        <v>13</v>
      </c>
      <c r="F151" s="39" t="s">
        <v>14</v>
      </c>
      <c r="G151" s="39" t="s">
        <v>10</v>
      </c>
      <c r="H151" s="39">
        <v>130</v>
      </c>
      <c r="I151" s="40">
        <v>652</v>
      </c>
      <c r="J151" s="40">
        <f t="shared" si="22"/>
        <v>560.72</v>
      </c>
      <c r="K151" s="39">
        <v>532</v>
      </c>
      <c r="L151" s="41" t="s">
        <v>148</v>
      </c>
      <c r="M151" s="42" t="e">
        <f t="shared" si="27"/>
        <v>#VALUE!</v>
      </c>
      <c r="N151" s="44">
        <v>190235800.11999997</v>
      </c>
      <c r="O151" s="44">
        <v>639667297</v>
      </c>
      <c r="P151" s="44" t="e">
        <f t="shared" si="20"/>
        <v>#VALUE!</v>
      </c>
      <c r="Q151" s="44">
        <v>449431496.88</v>
      </c>
      <c r="R151" s="62" t="e">
        <f t="shared" si="21"/>
        <v>#VALUE!</v>
      </c>
      <c r="S151" s="63" t="e">
        <f t="shared" si="23"/>
        <v>#VALUE!</v>
      </c>
      <c r="T151" s="64" t="e">
        <f t="shared" si="25"/>
        <v>#VALUE!</v>
      </c>
      <c r="U151" s="62" t="e">
        <f t="shared" si="24"/>
        <v>#VALUE!</v>
      </c>
      <c r="V151" s="65" t="e">
        <f t="shared" si="26"/>
        <v>#VALUE!</v>
      </c>
    </row>
    <row r="152" spans="1:23" s="39" customFormat="1" x14ac:dyDescent="0.35">
      <c r="A152" s="39">
        <v>7</v>
      </c>
      <c r="B152" s="39" t="s">
        <v>62</v>
      </c>
      <c r="C152" s="39" t="s">
        <v>63</v>
      </c>
      <c r="E152" s="39" t="s">
        <v>46</v>
      </c>
      <c r="F152" s="39" t="s">
        <v>47</v>
      </c>
      <c r="G152" s="39" t="s">
        <v>10</v>
      </c>
      <c r="H152" s="39">
        <v>86</v>
      </c>
      <c r="I152" s="40">
        <v>429</v>
      </c>
      <c r="J152" s="40">
        <f t="shared" si="22"/>
        <v>368.94</v>
      </c>
      <c r="K152" s="39">
        <v>561</v>
      </c>
      <c r="L152" s="41">
        <v>60</v>
      </c>
      <c r="M152" s="42">
        <f t="shared" si="27"/>
        <v>0.13986013986013987</v>
      </c>
      <c r="N152" s="44">
        <v>190235800.11999997</v>
      </c>
      <c r="O152" s="44">
        <v>639667297</v>
      </c>
      <c r="P152" s="44">
        <f t="shared" ref="P152:P166" si="28">N152/L152</f>
        <v>3170596.6686666664</v>
      </c>
      <c r="Q152" s="44">
        <v>449431496.88</v>
      </c>
      <c r="R152" s="62">
        <f t="shared" si="21"/>
        <v>201.74981678417009</v>
      </c>
      <c r="S152" s="63">
        <f t="shared" si="23"/>
        <v>-167.1901832158299</v>
      </c>
      <c r="T152" s="64">
        <f t="shared" si="25"/>
        <v>-83.595091607914952</v>
      </c>
      <c r="U152" s="62">
        <f t="shared" si="24"/>
        <v>345.40490839208508</v>
      </c>
      <c r="V152" s="65">
        <f t="shared" si="26"/>
        <v>345.40490839208508</v>
      </c>
    </row>
    <row r="153" spans="1:23" s="39" customFormat="1" x14ac:dyDescent="0.35">
      <c r="A153" s="39">
        <v>7</v>
      </c>
      <c r="B153" s="39" t="s">
        <v>62</v>
      </c>
      <c r="C153" s="39" t="s">
        <v>63</v>
      </c>
      <c r="E153" s="39" t="s">
        <v>15</v>
      </c>
      <c r="F153" s="39" t="s">
        <v>16</v>
      </c>
      <c r="G153" s="39" t="s">
        <v>17</v>
      </c>
      <c r="H153" s="39">
        <v>21</v>
      </c>
      <c r="I153" s="40">
        <v>107</v>
      </c>
      <c r="J153" s="40">
        <f t="shared" si="22"/>
        <v>92.02</v>
      </c>
      <c r="K153" s="39">
        <v>813</v>
      </c>
      <c r="L153" s="41">
        <v>65</v>
      </c>
      <c r="M153" s="42">
        <f t="shared" si="27"/>
        <v>0.60747663551401865</v>
      </c>
      <c r="N153" s="44">
        <v>190235800.11999997</v>
      </c>
      <c r="O153" s="44">
        <v>639667297</v>
      </c>
      <c r="P153" s="44">
        <f t="shared" si="28"/>
        <v>2926704.6172307688</v>
      </c>
      <c r="Q153" s="44">
        <v>449431496.88</v>
      </c>
      <c r="R153" s="62">
        <f t="shared" si="21"/>
        <v>218.56230151618428</v>
      </c>
      <c r="S153" s="63">
        <f t="shared" si="23"/>
        <v>126.54230151618428</v>
      </c>
      <c r="T153" s="64">
        <f t="shared" si="25"/>
        <v>63.271150758092141</v>
      </c>
      <c r="U153" s="62">
        <f t="shared" si="24"/>
        <v>170.27115075809215</v>
      </c>
      <c r="V153" s="65">
        <f t="shared" si="26"/>
        <v>170.27115075809215</v>
      </c>
    </row>
    <row r="154" spans="1:23" s="39" customFormat="1" x14ac:dyDescent="0.35">
      <c r="A154" s="39">
        <v>7</v>
      </c>
      <c r="B154" s="39" t="s">
        <v>62</v>
      </c>
      <c r="C154" s="39" t="s">
        <v>63</v>
      </c>
      <c r="E154" s="39" t="s">
        <v>18</v>
      </c>
      <c r="F154" s="39" t="s">
        <v>19</v>
      </c>
      <c r="G154" s="39" t="s">
        <v>10</v>
      </c>
      <c r="H154" s="39">
        <v>802</v>
      </c>
      <c r="I154" s="40">
        <v>4011</v>
      </c>
      <c r="J154" s="40">
        <f t="shared" si="22"/>
        <v>3449.46</v>
      </c>
      <c r="K154" s="39">
        <v>3135</v>
      </c>
      <c r="L154" s="41">
        <v>1256</v>
      </c>
      <c r="M154" s="42">
        <f t="shared" si="27"/>
        <v>0.31313886811269009</v>
      </c>
      <c r="N154" s="44">
        <v>190235800.11999997</v>
      </c>
      <c r="O154" s="44">
        <v>639667297</v>
      </c>
      <c r="P154" s="44">
        <f t="shared" si="28"/>
        <v>151461.62429936303</v>
      </c>
      <c r="Q154" s="44">
        <v>449431496.88</v>
      </c>
      <c r="R154" s="62">
        <f t="shared" si="21"/>
        <v>4223.2961646819613</v>
      </c>
      <c r="S154" s="63">
        <f t="shared" si="23"/>
        <v>773.83616468196124</v>
      </c>
      <c r="T154" s="64">
        <f t="shared" si="25"/>
        <v>386.91808234098062</v>
      </c>
      <c r="U154" s="62">
        <f t="shared" si="24"/>
        <v>4397.9180823409806</v>
      </c>
      <c r="V154" s="65">
        <f t="shared" si="26"/>
        <v>4397.9180823409806</v>
      </c>
    </row>
    <row r="155" spans="1:23" s="39" customFormat="1" x14ac:dyDescent="0.35">
      <c r="A155" s="39">
        <v>7</v>
      </c>
      <c r="B155" s="39" t="s">
        <v>62</v>
      </c>
      <c r="C155" s="39" t="s">
        <v>63</v>
      </c>
      <c r="E155" s="39" t="s">
        <v>64</v>
      </c>
      <c r="F155" s="39" t="s">
        <v>65</v>
      </c>
      <c r="G155" s="39" t="s">
        <v>54</v>
      </c>
      <c r="H155" s="39">
        <v>2719</v>
      </c>
      <c r="I155" s="40">
        <v>13596</v>
      </c>
      <c r="J155" s="40">
        <f t="shared" si="22"/>
        <v>11692.56</v>
      </c>
      <c r="K155" s="39">
        <v>6417</v>
      </c>
      <c r="L155" s="41">
        <v>679</v>
      </c>
      <c r="M155" s="42">
        <f t="shared" si="27"/>
        <v>4.9941159164460132E-2</v>
      </c>
      <c r="N155" s="44">
        <v>190235800.11999997</v>
      </c>
      <c r="O155" s="44">
        <v>639667297</v>
      </c>
      <c r="P155" s="44">
        <f t="shared" si="28"/>
        <v>280170.545095729</v>
      </c>
      <c r="Q155" s="44">
        <v>449431496.88</v>
      </c>
      <c r="R155" s="62">
        <f t="shared" si="21"/>
        <v>2283.135426607525</v>
      </c>
      <c r="S155" s="63">
        <f t="shared" si="23"/>
        <v>-9409.4245733924745</v>
      </c>
      <c r="T155" s="64">
        <f t="shared" si="25"/>
        <v>-4704.7122866962372</v>
      </c>
      <c r="U155" s="62">
        <f t="shared" si="24"/>
        <v>8891.2877133037618</v>
      </c>
      <c r="V155" s="65">
        <f t="shared" si="26"/>
        <v>8891.2877133037618</v>
      </c>
    </row>
    <row r="156" spans="1:23" s="39" customFormat="1" x14ac:dyDescent="0.35">
      <c r="A156" s="39">
        <v>7</v>
      </c>
      <c r="B156" s="39" t="s">
        <v>62</v>
      </c>
      <c r="C156" s="39" t="s">
        <v>63</v>
      </c>
      <c r="E156" s="39" t="s">
        <v>66</v>
      </c>
      <c r="F156" s="39" t="s">
        <v>67</v>
      </c>
      <c r="G156" s="39" t="s">
        <v>22</v>
      </c>
      <c r="I156" s="40"/>
      <c r="J156" s="40">
        <f t="shared" si="22"/>
        <v>0</v>
      </c>
      <c r="L156" s="41">
        <v>1971</v>
      </c>
      <c r="M156" s="42" t="e">
        <f t="shared" si="27"/>
        <v>#DIV/0!</v>
      </c>
      <c r="N156" s="44">
        <v>190235800.11999997</v>
      </c>
      <c r="O156" s="44">
        <v>639667297</v>
      </c>
      <c r="P156" s="44">
        <f t="shared" si="28"/>
        <v>96517.402394723482</v>
      </c>
      <c r="Q156" s="44">
        <v>449431496.88</v>
      </c>
      <c r="R156" s="62">
        <f t="shared" si="21"/>
        <v>6627.4814813599878</v>
      </c>
      <c r="S156" s="63">
        <f t="shared" si="23"/>
        <v>6627.4814813599878</v>
      </c>
      <c r="T156" s="64">
        <f t="shared" si="25"/>
        <v>3313.7407406799939</v>
      </c>
      <c r="U156" s="62">
        <f t="shared" si="24"/>
        <v>3313.7407406799939</v>
      </c>
      <c r="V156" s="65">
        <f t="shared" si="26"/>
        <v>3313.7407406799939</v>
      </c>
    </row>
    <row r="157" spans="1:23" s="39" customFormat="1" x14ac:dyDescent="0.35">
      <c r="A157" s="39">
        <v>7</v>
      </c>
      <c r="B157" s="39" t="s">
        <v>62</v>
      </c>
      <c r="C157" s="39" t="s">
        <v>63</v>
      </c>
      <c r="E157" s="39" t="s">
        <v>68</v>
      </c>
      <c r="F157" s="39" t="s">
        <v>69</v>
      </c>
      <c r="G157" s="39" t="s">
        <v>22</v>
      </c>
      <c r="I157" s="40"/>
      <c r="J157" s="40">
        <f t="shared" si="22"/>
        <v>0</v>
      </c>
      <c r="L157" s="41">
        <v>429</v>
      </c>
      <c r="M157" s="42" t="e">
        <f t="shared" si="27"/>
        <v>#DIV/0!</v>
      </c>
      <c r="N157" s="44">
        <v>190235800.11999997</v>
      </c>
      <c r="O157" s="44">
        <v>639667297</v>
      </c>
      <c r="P157" s="44">
        <f t="shared" si="28"/>
        <v>443440.09351981344</v>
      </c>
      <c r="Q157" s="44">
        <v>449431496.88</v>
      </c>
      <c r="R157" s="62">
        <f t="shared" si="21"/>
        <v>1442.5111900068164</v>
      </c>
      <c r="S157" s="63">
        <f t="shared" si="23"/>
        <v>1442.5111900068164</v>
      </c>
      <c r="T157" s="64">
        <f t="shared" si="25"/>
        <v>721.25559500340819</v>
      </c>
      <c r="U157" s="62">
        <f t="shared" si="24"/>
        <v>721.25559500340819</v>
      </c>
      <c r="V157" s="65">
        <f t="shared" si="26"/>
        <v>721.25559500340819</v>
      </c>
    </row>
    <row r="158" spans="1:23" s="39" customFormat="1" x14ac:dyDescent="0.35">
      <c r="A158" s="39">
        <v>7</v>
      </c>
      <c r="B158" s="39" t="s">
        <v>62</v>
      </c>
      <c r="C158" s="39" t="s">
        <v>63</v>
      </c>
      <c r="E158" s="39" t="s">
        <v>70</v>
      </c>
      <c r="F158" s="39" t="s">
        <v>71</v>
      </c>
      <c r="G158" s="39" t="s">
        <v>22</v>
      </c>
      <c r="I158" s="40"/>
      <c r="J158" s="40">
        <f t="shared" si="22"/>
        <v>0</v>
      </c>
      <c r="L158" s="41">
        <v>239</v>
      </c>
      <c r="M158" s="42" t="e">
        <f t="shared" si="27"/>
        <v>#DIV/0!</v>
      </c>
      <c r="N158" s="44">
        <v>190235800.11999997</v>
      </c>
      <c r="O158" s="44">
        <v>639667297</v>
      </c>
      <c r="P158" s="44">
        <f t="shared" si="28"/>
        <v>795965.690878661</v>
      </c>
      <c r="Q158" s="44">
        <v>449431496.88</v>
      </c>
      <c r="R158" s="62">
        <f t="shared" si="21"/>
        <v>803.63677019027762</v>
      </c>
      <c r="S158" s="63">
        <f t="shared" si="23"/>
        <v>803.63677019027762</v>
      </c>
      <c r="T158" s="64">
        <f t="shared" si="25"/>
        <v>401.81838509513881</v>
      </c>
      <c r="U158" s="62">
        <f t="shared" si="24"/>
        <v>401.81838509513881</v>
      </c>
      <c r="V158" s="65">
        <f t="shared" si="26"/>
        <v>401.81838509513881</v>
      </c>
    </row>
    <row r="159" spans="1:23" s="39" customFormat="1" x14ac:dyDescent="0.35">
      <c r="A159" s="39">
        <v>7</v>
      </c>
      <c r="B159" s="39" t="s">
        <v>62</v>
      </c>
      <c r="C159" s="39" t="s">
        <v>63</v>
      </c>
      <c r="E159" s="39" t="s">
        <v>72</v>
      </c>
      <c r="F159" s="39" t="s">
        <v>73</v>
      </c>
      <c r="G159" s="39" t="s">
        <v>22</v>
      </c>
      <c r="I159" s="40"/>
      <c r="J159" s="40">
        <f t="shared" si="22"/>
        <v>0</v>
      </c>
      <c r="L159" s="41">
        <v>571</v>
      </c>
      <c r="M159" s="42" t="e">
        <f t="shared" si="27"/>
        <v>#DIV/0!</v>
      </c>
      <c r="N159" s="44">
        <v>190235800.11999997</v>
      </c>
      <c r="O159" s="44">
        <v>639667297</v>
      </c>
      <c r="P159" s="44">
        <f t="shared" si="28"/>
        <v>333162.52210157615</v>
      </c>
      <c r="Q159" s="44">
        <v>449431496.88</v>
      </c>
      <c r="R159" s="62">
        <f t="shared" si="21"/>
        <v>1919.9857563960188</v>
      </c>
      <c r="S159" s="63">
        <f t="shared" si="23"/>
        <v>1919.9857563960188</v>
      </c>
      <c r="T159" s="64">
        <f t="shared" si="25"/>
        <v>959.99287819800941</v>
      </c>
      <c r="U159" s="62">
        <f t="shared" si="24"/>
        <v>959.99287819800941</v>
      </c>
      <c r="V159" s="65">
        <f t="shared" si="26"/>
        <v>959.99287819800941</v>
      </c>
    </row>
    <row r="160" spans="1:23" s="39" customFormat="1" x14ac:dyDescent="0.35">
      <c r="A160" s="39">
        <v>7</v>
      </c>
      <c r="B160" s="39" t="s">
        <v>62</v>
      </c>
      <c r="C160" s="39" t="s">
        <v>63</v>
      </c>
      <c r="E160" s="39" t="s">
        <v>74</v>
      </c>
      <c r="F160" s="39" t="s">
        <v>75</v>
      </c>
      <c r="G160" s="39" t="s">
        <v>22</v>
      </c>
      <c r="I160" s="40"/>
      <c r="J160" s="40">
        <f t="shared" si="22"/>
        <v>0</v>
      </c>
      <c r="L160" s="41">
        <v>971</v>
      </c>
      <c r="M160" s="42" t="e">
        <f t="shared" si="27"/>
        <v>#DIV/0!</v>
      </c>
      <c r="N160" s="44">
        <v>190235800.11999997</v>
      </c>
      <c r="O160" s="44">
        <v>639667297</v>
      </c>
      <c r="P160" s="44">
        <f t="shared" si="28"/>
        <v>195917.40486096806</v>
      </c>
      <c r="Q160" s="44">
        <v>449431496.88</v>
      </c>
      <c r="R160" s="62">
        <f t="shared" si="21"/>
        <v>3264.9845349571528</v>
      </c>
      <c r="S160" s="63">
        <f t="shared" si="23"/>
        <v>3264.9845349571528</v>
      </c>
      <c r="T160" s="64">
        <f t="shared" si="25"/>
        <v>1632.4922674785764</v>
      </c>
      <c r="U160" s="62">
        <f t="shared" si="24"/>
        <v>1632.4922674785764</v>
      </c>
      <c r="V160" s="65">
        <f t="shared" si="26"/>
        <v>1632.4922674785764</v>
      </c>
    </row>
    <row r="161" spans="1:22" s="39" customFormat="1" x14ac:dyDescent="0.35">
      <c r="A161" s="39">
        <v>7</v>
      </c>
      <c r="B161" s="39" t="s">
        <v>62</v>
      </c>
      <c r="C161" s="39" t="s">
        <v>63</v>
      </c>
      <c r="E161" s="39" t="s">
        <v>76</v>
      </c>
      <c r="F161" s="39" t="s">
        <v>77</v>
      </c>
      <c r="G161" s="39" t="s">
        <v>22</v>
      </c>
      <c r="I161" s="40"/>
      <c r="J161" s="40">
        <f t="shared" si="22"/>
        <v>0</v>
      </c>
      <c r="L161" s="41">
        <v>183</v>
      </c>
      <c r="M161" s="42" t="e">
        <f t="shared" si="27"/>
        <v>#DIV/0!</v>
      </c>
      <c r="N161" s="44">
        <v>190235800.11999997</v>
      </c>
      <c r="O161" s="44">
        <v>639667297</v>
      </c>
      <c r="P161" s="44">
        <f t="shared" si="28"/>
        <v>1039539.8913661201</v>
      </c>
      <c r="Q161" s="44">
        <v>449431496.88</v>
      </c>
      <c r="R161" s="62">
        <f t="shared" si="21"/>
        <v>615.33694119171878</v>
      </c>
      <c r="S161" s="63">
        <f t="shared" si="23"/>
        <v>615.33694119171878</v>
      </c>
      <c r="T161" s="64">
        <f t="shared" si="25"/>
        <v>307.66847059585939</v>
      </c>
      <c r="U161" s="62">
        <f t="shared" si="24"/>
        <v>307.66847059585939</v>
      </c>
      <c r="V161" s="65">
        <f t="shared" si="26"/>
        <v>307.66847059585939</v>
      </c>
    </row>
    <row r="162" spans="1:22" s="39" customFormat="1" x14ac:dyDescent="0.35">
      <c r="A162" s="39">
        <v>7</v>
      </c>
      <c r="B162" s="39" t="s">
        <v>62</v>
      </c>
      <c r="C162" s="39" t="s">
        <v>63</v>
      </c>
      <c r="E162" s="39" t="s">
        <v>78</v>
      </c>
      <c r="F162" s="39" t="s">
        <v>79</v>
      </c>
      <c r="G162" s="39" t="s">
        <v>22</v>
      </c>
      <c r="H162" s="39">
        <v>242</v>
      </c>
      <c r="I162" s="40">
        <v>1210</v>
      </c>
      <c r="J162" s="40">
        <f t="shared" si="22"/>
        <v>1040.5999999999999</v>
      </c>
      <c r="L162" s="41">
        <v>490</v>
      </c>
      <c r="M162" s="42">
        <f t="shared" si="27"/>
        <v>0.4049586776859504</v>
      </c>
      <c r="N162" s="44">
        <v>190235800.11999997</v>
      </c>
      <c r="O162" s="44">
        <v>639667297</v>
      </c>
      <c r="P162" s="44">
        <f t="shared" si="28"/>
        <v>388236.32677551016</v>
      </c>
      <c r="Q162" s="44">
        <v>449431496.88</v>
      </c>
      <c r="R162" s="62">
        <f t="shared" si="21"/>
        <v>1647.6235037373892</v>
      </c>
      <c r="S162" s="63">
        <f t="shared" si="23"/>
        <v>607.02350373738932</v>
      </c>
      <c r="T162" s="64">
        <f t="shared" si="25"/>
        <v>303.51175186869466</v>
      </c>
      <c r="U162" s="62">
        <f t="shared" si="24"/>
        <v>1513.5117518686948</v>
      </c>
      <c r="V162" s="65">
        <f t="shared" si="26"/>
        <v>1513.5117518686948</v>
      </c>
    </row>
    <row r="163" spans="1:22" s="39" customFormat="1" x14ac:dyDescent="0.35">
      <c r="A163" s="39">
        <v>7</v>
      </c>
      <c r="B163" s="39" t="s">
        <v>62</v>
      </c>
      <c r="C163" s="39" t="s">
        <v>63</v>
      </c>
      <c r="E163" s="39" t="s">
        <v>80</v>
      </c>
      <c r="F163" s="39" t="s">
        <v>81</v>
      </c>
      <c r="G163" s="39" t="s">
        <v>22</v>
      </c>
      <c r="I163" s="40"/>
      <c r="J163" s="40">
        <f t="shared" si="22"/>
        <v>0</v>
      </c>
      <c r="L163" s="41">
        <v>306</v>
      </c>
      <c r="M163" s="42" t="e">
        <f t="shared" si="27"/>
        <v>#DIV/0!</v>
      </c>
      <c r="N163" s="44">
        <v>190235800.11999997</v>
      </c>
      <c r="O163" s="44">
        <v>639667297</v>
      </c>
      <c r="P163" s="44">
        <f t="shared" si="28"/>
        <v>621685.62130718946</v>
      </c>
      <c r="Q163" s="44">
        <v>449431496.88</v>
      </c>
      <c r="R163" s="62">
        <f t="shared" si="21"/>
        <v>1028.9240655992676</v>
      </c>
      <c r="S163" s="63">
        <f t="shared" si="23"/>
        <v>1028.9240655992676</v>
      </c>
      <c r="T163" s="64">
        <f t="shared" si="25"/>
        <v>514.46203279963379</v>
      </c>
      <c r="U163" s="62">
        <f t="shared" si="24"/>
        <v>514.46203279963379</v>
      </c>
      <c r="V163" s="65">
        <f t="shared" si="26"/>
        <v>514.46203279963379</v>
      </c>
    </row>
    <row r="164" spans="1:22" s="39" customFormat="1" x14ac:dyDescent="0.35">
      <c r="A164" s="39">
        <v>7</v>
      </c>
      <c r="B164" s="39" t="s">
        <v>62</v>
      </c>
      <c r="C164" s="39" t="s">
        <v>63</v>
      </c>
      <c r="E164" s="39" t="s">
        <v>82</v>
      </c>
      <c r="F164" s="39" t="s">
        <v>83</v>
      </c>
      <c r="G164" s="39" t="s">
        <v>22</v>
      </c>
      <c r="I164" s="40"/>
      <c r="J164" s="40">
        <f t="shared" si="22"/>
        <v>0</v>
      </c>
      <c r="L164" s="41">
        <v>358</v>
      </c>
      <c r="M164" s="42" t="e">
        <f t="shared" si="27"/>
        <v>#DIV/0!</v>
      </c>
      <c r="N164" s="44">
        <v>190235800.11999997</v>
      </c>
      <c r="O164" s="44">
        <v>639667297</v>
      </c>
      <c r="P164" s="44">
        <f t="shared" si="28"/>
        <v>531384.91653631278</v>
      </c>
      <c r="Q164" s="44">
        <v>449431496.88</v>
      </c>
      <c r="R164" s="62">
        <f t="shared" si="21"/>
        <v>1203.773906812215</v>
      </c>
      <c r="S164" s="63">
        <f t="shared" si="23"/>
        <v>1203.773906812215</v>
      </c>
      <c r="T164" s="64">
        <f t="shared" si="25"/>
        <v>601.88695340610752</v>
      </c>
      <c r="U164" s="62">
        <f t="shared" si="24"/>
        <v>601.88695340610752</v>
      </c>
      <c r="V164" s="65">
        <f t="shared" si="26"/>
        <v>601.88695340610752</v>
      </c>
    </row>
    <row r="165" spans="1:22" s="39" customFormat="1" x14ac:dyDescent="0.35">
      <c r="A165" s="39">
        <v>7</v>
      </c>
      <c r="B165" s="39" t="s">
        <v>62</v>
      </c>
      <c r="C165" s="39" t="s">
        <v>63</v>
      </c>
      <c r="E165" s="39" t="s">
        <v>84</v>
      </c>
      <c r="F165" s="39" t="s">
        <v>85</v>
      </c>
      <c r="G165" s="39" t="s">
        <v>22</v>
      </c>
      <c r="I165" s="40"/>
      <c r="J165" s="40">
        <f t="shared" si="22"/>
        <v>0</v>
      </c>
      <c r="L165" s="41">
        <v>733</v>
      </c>
      <c r="M165" s="42" t="e">
        <f t="shared" si="27"/>
        <v>#DIV/0!</v>
      </c>
      <c r="N165" s="44">
        <v>190235800.11999997</v>
      </c>
      <c r="O165" s="44">
        <v>639667297</v>
      </c>
      <c r="P165" s="44">
        <f t="shared" si="28"/>
        <v>259530.42308321962</v>
      </c>
      <c r="Q165" s="44">
        <v>449431496.88</v>
      </c>
      <c r="R165" s="62">
        <f t="shared" si="21"/>
        <v>2464.7102617132782</v>
      </c>
      <c r="S165" s="63">
        <f t="shared" si="23"/>
        <v>2464.7102617132782</v>
      </c>
      <c r="T165" s="64">
        <f t="shared" si="25"/>
        <v>1232.3551308566391</v>
      </c>
      <c r="U165" s="62">
        <f t="shared" si="24"/>
        <v>1232.3551308566391</v>
      </c>
      <c r="V165" s="65">
        <f t="shared" si="26"/>
        <v>1232.3551308566391</v>
      </c>
    </row>
    <row r="166" spans="1:22" s="39" customFormat="1" x14ac:dyDescent="0.35">
      <c r="A166" s="39">
        <v>7</v>
      </c>
      <c r="B166" s="39" t="s">
        <v>62</v>
      </c>
      <c r="C166" s="39" t="s">
        <v>63</v>
      </c>
      <c r="E166" s="39" t="s">
        <v>86</v>
      </c>
      <c r="F166" s="39" t="s">
        <v>87</v>
      </c>
      <c r="G166" s="39" t="s">
        <v>22</v>
      </c>
      <c r="I166" s="40"/>
      <c r="J166" s="40">
        <f t="shared" si="22"/>
        <v>0</v>
      </c>
      <c r="L166" s="41">
        <v>880</v>
      </c>
      <c r="M166" s="42" t="e">
        <f t="shared" si="27"/>
        <v>#DIV/0!</v>
      </c>
      <c r="N166" s="44">
        <v>190235800.11999997</v>
      </c>
      <c r="O166" s="44">
        <v>639667297</v>
      </c>
      <c r="P166" s="44">
        <f t="shared" si="28"/>
        <v>216177.04559090905</v>
      </c>
      <c r="Q166" s="44">
        <v>449431496.88</v>
      </c>
      <c r="R166" s="62">
        <f t="shared" si="21"/>
        <v>2958.997312834495</v>
      </c>
      <c r="S166" s="63">
        <f t="shared" si="23"/>
        <v>2958.997312834495</v>
      </c>
      <c r="T166" s="64">
        <f t="shared" si="25"/>
        <v>1479.4986564172475</v>
      </c>
      <c r="U166" s="62">
        <f t="shared" si="24"/>
        <v>1479.4986564172475</v>
      </c>
      <c r="V166" s="65">
        <f t="shared" si="26"/>
        <v>1479.4986564172475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3232-B1BF-4D8A-BE46-AA7972613E77}">
  <dimension ref="A1:K24"/>
  <sheetViews>
    <sheetView zoomScale="70" zoomScaleNormal="70" workbookViewId="0">
      <selection activeCell="B19" sqref="B19"/>
    </sheetView>
  </sheetViews>
  <sheetFormatPr defaultRowHeight="14.5" x14ac:dyDescent="0.35"/>
  <cols>
    <col min="1" max="1" width="6.6328125" customWidth="1"/>
    <col min="2" max="2" width="56.26953125" customWidth="1"/>
    <col min="3" max="3" width="11.08984375" bestFit="1" customWidth="1"/>
    <col min="4" max="4" width="11.08984375" customWidth="1"/>
    <col min="5" max="5" width="11.54296875" customWidth="1"/>
    <col min="6" max="6" width="12" customWidth="1"/>
    <col min="7" max="7" width="9.453125" bestFit="1" customWidth="1"/>
    <col min="8" max="8" width="13.81640625" bestFit="1" customWidth="1"/>
    <col min="9" max="9" width="11.36328125" customWidth="1"/>
    <col min="10" max="10" width="12.26953125" customWidth="1"/>
    <col min="11" max="11" width="11.26953125" customWidth="1"/>
    <col min="12" max="12" width="13.7265625" customWidth="1"/>
    <col min="13" max="13" width="10" customWidth="1"/>
  </cols>
  <sheetData>
    <row r="1" spans="1:11" ht="43.5" x14ac:dyDescent="0.35">
      <c r="A1" s="20" t="s">
        <v>150</v>
      </c>
      <c r="B1" s="20" t="s">
        <v>154</v>
      </c>
      <c r="C1" s="21" t="s">
        <v>142</v>
      </c>
      <c r="D1" s="21" t="s">
        <v>184</v>
      </c>
      <c r="E1" s="21" t="s">
        <v>152</v>
      </c>
      <c r="F1" s="21" t="s">
        <v>153</v>
      </c>
      <c r="G1" s="21" t="s">
        <v>185</v>
      </c>
      <c r="H1" s="21" t="s">
        <v>161</v>
      </c>
      <c r="I1" s="21" t="s">
        <v>194</v>
      </c>
      <c r="J1" s="69" t="s">
        <v>186</v>
      </c>
    </row>
    <row r="2" spans="1:11" ht="24.5" x14ac:dyDescent="0.35">
      <c r="A2" s="22" t="s">
        <v>88</v>
      </c>
      <c r="B2" s="17" t="s">
        <v>89</v>
      </c>
      <c r="C2" s="68">
        <v>5473</v>
      </c>
      <c r="D2" s="76">
        <f t="shared" ref="D2:D14" si="0">0.86*C2</f>
        <v>4706.78</v>
      </c>
      <c r="E2" s="18">
        <v>4283</v>
      </c>
      <c r="F2" s="18">
        <v>1184</v>
      </c>
      <c r="G2" s="23">
        <f>F2/D2</f>
        <v>0.25155201645286163</v>
      </c>
      <c r="H2" s="72">
        <v>5500</v>
      </c>
      <c r="I2" s="27">
        <v>5663.8854055329284</v>
      </c>
      <c r="J2" s="23">
        <f>F2/I2</f>
        <v>0.20904377741177033</v>
      </c>
      <c r="K2" s="31"/>
    </row>
    <row r="3" spans="1:11" x14ac:dyDescent="0.35">
      <c r="A3" s="22" t="s">
        <v>90</v>
      </c>
      <c r="B3" s="17" t="s">
        <v>91</v>
      </c>
      <c r="C3" s="68">
        <v>165</v>
      </c>
      <c r="D3" s="76">
        <f t="shared" si="0"/>
        <v>141.9</v>
      </c>
      <c r="E3" s="18">
        <v>2435</v>
      </c>
      <c r="F3" s="18">
        <v>467</v>
      </c>
      <c r="G3" s="23">
        <f>F3/D3</f>
        <v>3.2910500352360814</v>
      </c>
      <c r="H3" s="72">
        <v>2088</v>
      </c>
      <c r="I3" s="27">
        <v>1137.8414367206683</v>
      </c>
      <c r="J3" s="23">
        <f t="shared" ref="J3:J20" si="1">F3/I3</f>
        <v>0.41042625530137472</v>
      </c>
      <c r="K3" s="31"/>
    </row>
    <row r="4" spans="1:11" x14ac:dyDescent="0.35">
      <c r="A4" s="22" t="s">
        <v>106</v>
      </c>
      <c r="B4" s="17" t="s">
        <v>107</v>
      </c>
      <c r="C4" s="68">
        <v>848</v>
      </c>
      <c r="D4" s="76">
        <f t="shared" si="0"/>
        <v>729.28</v>
      </c>
      <c r="E4" s="18">
        <v>2047</v>
      </c>
      <c r="F4" s="18">
        <v>385</v>
      </c>
      <c r="G4" s="23">
        <f t="shared" ref="G4:G20" si="2">F4/D4</f>
        <v>0.52791794646774903</v>
      </c>
      <c r="H4" s="72">
        <v>1316</v>
      </c>
      <c r="I4" s="27">
        <v>1037.9156554395843</v>
      </c>
      <c r="J4" s="23">
        <f t="shared" si="1"/>
        <v>0.3709357287196352</v>
      </c>
      <c r="K4" s="31"/>
    </row>
    <row r="5" spans="1:11" ht="14.5" customHeight="1" x14ac:dyDescent="0.35">
      <c r="A5" s="22" t="s">
        <v>108</v>
      </c>
      <c r="B5" s="17" t="s">
        <v>162</v>
      </c>
      <c r="C5" s="68">
        <v>1319</v>
      </c>
      <c r="D5" s="76">
        <f t="shared" si="0"/>
        <v>1134.3399999999999</v>
      </c>
      <c r="E5" s="18">
        <v>1248</v>
      </c>
      <c r="F5" s="18">
        <v>338</v>
      </c>
      <c r="G5" s="23">
        <f t="shared" si="2"/>
        <v>0.29797062609094277</v>
      </c>
      <c r="H5" s="72">
        <v>1263</v>
      </c>
      <c r="I5" s="27">
        <v>1216.6057472487473</v>
      </c>
      <c r="J5" s="23">
        <f t="shared" si="1"/>
        <v>0.27782212994173244</v>
      </c>
      <c r="K5" s="31"/>
    </row>
    <row r="6" spans="1:11" x14ac:dyDescent="0.35">
      <c r="A6" s="22" t="s">
        <v>112</v>
      </c>
      <c r="B6" s="17" t="s">
        <v>113</v>
      </c>
      <c r="C6" s="68">
        <v>94832500</v>
      </c>
      <c r="D6" s="76">
        <f t="shared" si="0"/>
        <v>81555950</v>
      </c>
      <c r="E6" s="18">
        <v>2165061.7999999998</v>
      </c>
      <c r="F6" s="18">
        <v>294006.19999999995</v>
      </c>
      <c r="G6" s="23">
        <f t="shared" si="2"/>
        <v>3.6049632185021444E-3</v>
      </c>
      <c r="H6" s="72">
        <v>1740831</v>
      </c>
      <c r="I6" s="28">
        <v>21694606</v>
      </c>
      <c r="J6" s="23">
        <f t="shared" si="1"/>
        <v>1.3552041461366017E-2</v>
      </c>
      <c r="K6" s="31"/>
    </row>
    <row r="7" spans="1:11" x14ac:dyDescent="0.35">
      <c r="A7" s="22" t="s">
        <v>115</v>
      </c>
      <c r="B7" s="17" t="s">
        <v>116</v>
      </c>
      <c r="C7" s="68">
        <v>550</v>
      </c>
      <c r="D7" s="76">
        <f t="shared" si="0"/>
        <v>473</v>
      </c>
      <c r="E7" s="18">
        <v>251</v>
      </c>
      <c r="F7" s="18">
        <v>184</v>
      </c>
      <c r="G7" s="23">
        <f t="shared" si="2"/>
        <v>0.38900634249471461</v>
      </c>
      <c r="H7" s="72">
        <v>931</v>
      </c>
      <c r="I7" s="27">
        <v>702.12725587009834</v>
      </c>
      <c r="J7" s="23">
        <f t="shared" si="1"/>
        <v>0.26206075673843676</v>
      </c>
      <c r="K7" s="31"/>
    </row>
    <row r="8" spans="1:11" ht="15" customHeight="1" x14ac:dyDescent="0.35">
      <c r="A8" s="22" t="s">
        <v>117</v>
      </c>
      <c r="B8" s="17" t="s">
        <v>163</v>
      </c>
      <c r="C8" s="68">
        <v>919</v>
      </c>
      <c r="D8" s="76">
        <f t="shared" si="0"/>
        <v>790.34</v>
      </c>
      <c r="E8" s="18">
        <v>585</v>
      </c>
      <c r="F8" s="18">
        <v>120</v>
      </c>
      <c r="G8" s="23">
        <f t="shared" si="2"/>
        <v>0.15183338816205683</v>
      </c>
      <c r="H8" s="72">
        <v>609</v>
      </c>
      <c r="I8" s="28">
        <v>699.40637925952967</v>
      </c>
      <c r="J8" s="23">
        <f t="shared" si="1"/>
        <v>0.17157407132466465</v>
      </c>
      <c r="K8" s="31"/>
    </row>
    <row r="9" spans="1:11" ht="25.5" customHeight="1" x14ac:dyDescent="0.35">
      <c r="A9" s="22" t="s">
        <v>119</v>
      </c>
      <c r="B9" s="17" t="s">
        <v>120</v>
      </c>
      <c r="C9" s="68">
        <v>311</v>
      </c>
      <c r="D9" s="76">
        <f t="shared" si="0"/>
        <v>267.45999999999998</v>
      </c>
      <c r="E9" s="18">
        <v>274</v>
      </c>
      <c r="F9" s="18">
        <v>50</v>
      </c>
      <c r="G9" s="23">
        <f t="shared" si="2"/>
        <v>0.18694384206984224</v>
      </c>
      <c r="H9" s="72">
        <v>253</v>
      </c>
      <c r="I9" s="28">
        <v>259.53913695132428</v>
      </c>
      <c r="J9" s="23">
        <f t="shared" si="1"/>
        <v>0.19264917263471265</v>
      </c>
      <c r="K9" s="31"/>
    </row>
    <row r="10" spans="1:11" ht="13" customHeight="1" x14ac:dyDescent="0.35">
      <c r="A10" s="22" t="s">
        <v>126</v>
      </c>
      <c r="B10" s="17" t="s">
        <v>127</v>
      </c>
      <c r="C10" s="68">
        <v>521</v>
      </c>
      <c r="D10" s="76">
        <f t="shared" si="0"/>
        <v>448.06</v>
      </c>
      <c r="E10" s="18">
        <v>262</v>
      </c>
      <c r="F10" s="18">
        <v>194</v>
      </c>
      <c r="G10" s="23">
        <f t="shared" si="2"/>
        <v>0.43297772619738428</v>
      </c>
      <c r="H10" s="72">
        <v>1627</v>
      </c>
      <c r="I10" s="27">
        <v>1037.4480012969452</v>
      </c>
      <c r="J10" s="23">
        <f t="shared" si="1"/>
        <v>0.18699732396946614</v>
      </c>
      <c r="K10" s="31"/>
    </row>
    <row r="11" spans="1:11" ht="14.5" customHeight="1" x14ac:dyDescent="0.35">
      <c r="A11" s="22" t="s">
        <v>128</v>
      </c>
      <c r="B11" s="17" t="s">
        <v>129</v>
      </c>
      <c r="C11" s="68">
        <v>945</v>
      </c>
      <c r="D11" s="76">
        <f t="shared" si="0"/>
        <v>812.69999999999993</v>
      </c>
      <c r="E11" s="18">
        <v>789</v>
      </c>
      <c r="F11" s="18">
        <v>308</v>
      </c>
      <c r="G11" s="23">
        <f t="shared" si="2"/>
        <v>0.37898363479758834</v>
      </c>
      <c r="H11" s="72">
        <v>1544</v>
      </c>
      <c r="I11" s="27">
        <v>1178.2982208265832</v>
      </c>
      <c r="J11" s="23">
        <f t="shared" si="1"/>
        <v>0.26139392774771075</v>
      </c>
      <c r="K11" s="31"/>
    </row>
    <row r="12" spans="1:11" x14ac:dyDescent="0.35">
      <c r="A12" s="22" t="s">
        <v>130</v>
      </c>
      <c r="B12" s="17" t="s">
        <v>131</v>
      </c>
      <c r="C12" s="68">
        <v>250000000</v>
      </c>
      <c r="D12" s="76">
        <f t="shared" si="0"/>
        <v>215000000</v>
      </c>
      <c r="E12" s="18">
        <v>323310000</v>
      </c>
      <c r="F12" s="18">
        <v>104129956</v>
      </c>
      <c r="G12" s="23">
        <f t="shared" si="2"/>
        <v>0.48432537674418602</v>
      </c>
      <c r="H12" s="72">
        <v>403686600</v>
      </c>
      <c r="I12" s="27">
        <v>309343270.96761644</v>
      </c>
      <c r="J12" s="23">
        <f t="shared" si="1"/>
        <v>0.33661619880815458</v>
      </c>
      <c r="K12" s="31"/>
    </row>
    <row r="13" spans="1:11" x14ac:dyDescent="0.35">
      <c r="A13" s="22" t="s">
        <v>92</v>
      </c>
      <c r="B13" s="17" t="s">
        <v>93</v>
      </c>
      <c r="C13" s="68">
        <v>15047</v>
      </c>
      <c r="D13" s="76">
        <f t="shared" si="0"/>
        <v>12940.42</v>
      </c>
      <c r="E13" s="18">
        <v>8615</v>
      </c>
      <c r="F13" s="18">
        <v>1556.92</v>
      </c>
      <c r="G13" s="23">
        <f t="shared" si="2"/>
        <v>0.12031448747413145</v>
      </c>
      <c r="H13" s="72">
        <v>6123</v>
      </c>
      <c r="I13" s="28">
        <v>10017.688716294033</v>
      </c>
      <c r="J13" s="23">
        <f t="shared" si="1"/>
        <v>0.1554170871238621</v>
      </c>
      <c r="K13" s="31"/>
    </row>
    <row r="14" spans="1:11" ht="13.5" customHeight="1" x14ac:dyDescent="0.35">
      <c r="A14" s="22" t="s">
        <v>95</v>
      </c>
      <c r="B14" s="17" t="s">
        <v>160</v>
      </c>
      <c r="C14" s="68">
        <v>79464830</v>
      </c>
      <c r="D14" s="76">
        <f t="shared" si="0"/>
        <v>68339753.799999997</v>
      </c>
      <c r="E14" s="18">
        <v>14076386</v>
      </c>
      <c r="F14" s="18">
        <v>2905607.04</v>
      </c>
      <c r="G14" s="23">
        <f t="shared" si="2"/>
        <v>4.2517083811911542E-2</v>
      </c>
      <c r="H14" s="72">
        <v>15940020</v>
      </c>
      <c r="I14" s="28">
        <v>53264935.902408972</v>
      </c>
      <c r="J14" s="23">
        <f t="shared" si="1"/>
        <v>5.4550089862561733E-2</v>
      </c>
      <c r="K14" s="31"/>
    </row>
    <row r="15" spans="1:11" ht="0.5" hidden="1" customHeight="1" x14ac:dyDescent="0.35">
      <c r="A15" s="22" t="s">
        <v>97</v>
      </c>
      <c r="B15" s="17" t="s">
        <v>98</v>
      </c>
      <c r="C15" s="68"/>
      <c r="D15" s="76"/>
      <c r="E15" s="18"/>
      <c r="F15" s="18">
        <v>2905607.04</v>
      </c>
      <c r="G15" s="23" t="e">
        <f t="shared" si="2"/>
        <v>#DIV/0!</v>
      </c>
      <c r="H15" s="72"/>
      <c r="I15" s="18">
        <v>7969982.8024089755</v>
      </c>
      <c r="J15" s="23">
        <f t="shared" si="1"/>
        <v>0.36456879670076109</v>
      </c>
      <c r="K15" s="31"/>
    </row>
    <row r="16" spans="1:11" ht="11.5" hidden="1" customHeight="1" x14ac:dyDescent="0.35">
      <c r="A16" s="22" t="s">
        <v>99</v>
      </c>
      <c r="B16" s="17" t="s">
        <v>100</v>
      </c>
      <c r="C16" s="68"/>
      <c r="D16" s="76"/>
      <c r="E16" s="18"/>
      <c r="F16" s="18">
        <v>0</v>
      </c>
      <c r="G16" s="23" t="e">
        <f t="shared" si="2"/>
        <v>#DIV/0!</v>
      </c>
      <c r="H16" s="72"/>
      <c r="I16" s="18" t="e">
        <v>#DIV/0!</v>
      </c>
      <c r="J16" s="23" t="e">
        <f t="shared" si="1"/>
        <v>#DIV/0!</v>
      </c>
      <c r="K16" s="31"/>
    </row>
    <row r="17" spans="1:11" x14ac:dyDescent="0.35">
      <c r="A17" s="22" t="s">
        <v>101</v>
      </c>
      <c r="B17" s="17" t="s">
        <v>164</v>
      </c>
      <c r="C17" s="68">
        <v>2738</v>
      </c>
      <c r="D17" s="76">
        <f>0.86*C17</f>
        <v>2354.6799999999998</v>
      </c>
      <c r="E17" s="18">
        <v>3117</v>
      </c>
      <c r="F17" s="18">
        <v>1379</v>
      </c>
      <c r="G17" s="23">
        <f t="shared" si="2"/>
        <v>0.58564221040650966</v>
      </c>
      <c r="H17" s="72">
        <v>5806</v>
      </c>
      <c r="I17" s="27">
        <v>3363.8530699497442</v>
      </c>
      <c r="J17" s="23">
        <f t="shared" si="1"/>
        <v>0.40994656167327848</v>
      </c>
      <c r="K17" s="31"/>
    </row>
    <row r="18" spans="1:11" x14ac:dyDescent="0.35">
      <c r="A18" s="22" t="s">
        <v>103</v>
      </c>
      <c r="B18" s="17" t="s">
        <v>104</v>
      </c>
      <c r="C18" s="68">
        <v>792</v>
      </c>
      <c r="D18" s="76">
        <f>0.86*C18</f>
        <v>681.12</v>
      </c>
      <c r="E18" s="18">
        <v>372</v>
      </c>
      <c r="F18" s="18">
        <v>97</v>
      </c>
      <c r="G18" s="23">
        <f t="shared" si="2"/>
        <v>0.14241249706365985</v>
      </c>
      <c r="H18" s="72">
        <v>559</v>
      </c>
      <c r="I18" s="28">
        <v>593.06527922317639</v>
      </c>
      <c r="J18" s="23">
        <f t="shared" si="1"/>
        <v>0.16355703730802615</v>
      </c>
      <c r="K18" s="31"/>
    </row>
    <row r="19" spans="1:11" x14ac:dyDescent="0.35">
      <c r="A19" s="22" t="s">
        <v>110</v>
      </c>
      <c r="B19" s="19" t="s">
        <v>111</v>
      </c>
      <c r="C19" s="68">
        <v>3788</v>
      </c>
      <c r="D19" s="76">
        <f>0.86*C19</f>
        <v>3257.68</v>
      </c>
      <c r="E19" s="18">
        <v>848</v>
      </c>
      <c r="F19" s="18" t="s">
        <v>192</v>
      </c>
      <c r="G19" s="23"/>
      <c r="H19" s="72"/>
      <c r="I19" s="29">
        <v>3258</v>
      </c>
      <c r="J19" s="23"/>
      <c r="K19" s="31"/>
    </row>
    <row r="20" spans="1:11" x14ac:dyDescent="0.35">
      <c r="A20" s="22" t="s">
        <v>121</v>
      </c>
      <c r="B20" s="17" t="s">
        <v>122</v>
      </c>
      <c r="C20" s="68">
        <v>247500</v>
      </c>
      <c r="D20" s="76">
        <f>0.86*C20</f>
        <v>212850</v>
      </c>
      <c r="E20" s="18">
        <v>4711.99</v>
      </c>
      <c r="F20" s="18">
        <v>5814.9847999999993</v>
      </c>
      <c r="G20" s="23">
        <f t="shared" si="2"/>
        <v>2.7319637303265205E-2</v>
      </c>
      <c r="H20" s="72">
        <v>24063</v>
      </c>
      <c r="I20" s="28">
        <v>71231</v>
      </c>
      <c r="J20" s="23">
        <f t="shared" si="1"/>
        <v>8.163559124538472E-2</v>
      </c>
      <c r="K20" s="31"/>
    </row>
    <row r="21" spans="1:11" x14ac:dyDescent="0.35">
      <c r="A21" s="2" t="s">
        <v>189</v>
      </c>
    </row>
    <row r="22" spans="1:11" x14ac:dyDescent="0.35">
      <c r="A22" s="2" t="s">
        <v>190</v>
      </c>
    </row>
    <row r="23" spans="1:11" x14ac:dyDescent="0.35">
      <c r="A23" s="2" t="s">
        <v>197</v>
      </c>
    </row>
    <row r="24" spans="1:11" x14ac:dyDescent="0.35">
      <c r="A24" s="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6D76-E12D-4257-BB4B-911CCEA8A42D}">
  <dimension ref="A3:E23"/>
  <sheetViews>
    <sheetView zoomScale="69" zoomScaleNormal="69" workbookViewId="0">
      <selection activeCell="E8" sqref="E8"/>
    </sheetView>
  </sheetViews>
  <sheetFormatPr defaultRowHeight="14.5" x14ac:dyDescent="0.35"/>
  <cols>
    <col min="1" max="1" width="14" bestFit="1" customWidth="1"/>
    <col min="2" max="2" width="19.6328125" bestFit="1" customWidth="1"/>
    <col min="3" max="3" width="17.453125" bestFit="1" customWidth="1"/>
    <col min="4" max="4" width="22.36328125" bestFit="1" customWidth="1"/>
    <col min="5" max="6" width="36.36328125" bestFit="1" customWidth="1"/>
  </cols>
  <sheetData>
    <row r="3" spans="1:5" x14ac:dyDescent="0.35">
      <c r="A3" s="14" t="s">
        <v>146</v>
      </c>
      <c r="B3" t="s">
        <v>151</v>
      </c>
      <c r="C3" t="s">
        <v>149</v>
      </c>
      <c r="D3" t="s">
        <v>177</v>
      </c>
      <c r="E3" t="s">
        <v>175</v>
      </c>
    </row>
    <row r="4" spans="1:5" x14ac:dyDescent="0.35">
      <c r="A4" s="15" t="s">
        <v>88</v>
      </c>
      <c r="B4" s="16">
        <v>4283</v>
      </c>
      <c r="C4" s="16">
        <v>1184</v>
      </c>
      <c r="D4" s="16">
        <v>5499.0308110658589</v>
      </c>
      <c r="E4" s="16">
        <v>5663.8854055329284</v>
      </c>
    </row>
    <row r="5" spans="1:5" x14ac:dyDescent="0.35">
      <c r="A5" s="15" t="s">
        <v>90</v>
      </c>
      <c r="B5" s="16">
        <v>2435</v>
      </c>
      <c r="C5" s="16">
        <v>467</v>
      </c>
      <c r="D5" s="16">
        <v>2087.5828734413362</v>
      </c>
      <c r="E5" s="16">
        <v>1137.8414367206683</v>
      </c>
    </row>
    <row r="6" spans="1:5" x14ac:dyDescent="0.35">
      <c r="A6" s="15" t="s">
        <v>106</v>
      </c>
      <c r="B6" s="16">
        <v>2047</v>
      </c>
      <c r="C6" s="16">
        <v>385</v>
      </c>
      <c r="D6" s="16">
        <v>1315.4713108791686</v>
      </c>
      <c r="E6" s="16">
        <v>1037.9156554395843</v>
      </c>
    </row>
    <row r="7" spans="1:5" x14ac:dyDescent="0.35">
      <c r="A7" s="15" t="s">
        <v>108</v>
      </c>
      <c r="B7" s="16">
        <v>1248</v>
      </c>
      <c r="C7" s="16">
        <v>338</v>
      </c>
      <c r="D7" s="16">
        <v>1263.591494497495</v>
      </c>
      <c r="E7" s="16">
        <v>1216.6057472487473</v>
      </c>
    </row>
    <row r="8" spans="1:5" x14ac:dyDescent="0.35">
      <c r="A8" s="15" t="s">
        <v>112</v>
      </c>
      <c r="B8" s="16">
        <v>2165061.7999999998</v>
      </c>
      <c r="C8" s="16">
        <v>294006.19999999995</v>
      </c>
      <c r="D8" s="16">
        <v>1740823.9696787682</v>
      </c>
      <c r="E8" s="16">
        <v>21694606</v>
      </c>
    </row>
    <row r="9" spans="1:5" x14ac:dyDescent="0.35">
      <c r="A9" s="15" t="s">
        <v>115</v>
      </c>
      <c r="B9" s="16">
        <v>251</v>
      </c>
      <c r="C9" s="16">
        <v>184</v>
      </c>
      <c r="D9" s="16">
        <v>931.25451174019668</v>
      </c>
      <c r="E9" s="16">
        <v>702.12725587009834</v>
      </c>
    </row>
    <row r="10" spans="1:5" x14ac:dyDescent="0.35">
      <c r="A10" s="15" t="s">
        <v>117</v>
      </c>
      <c r="B10" s="16">
        <v>585</v>
      </c>
      <c r="C10" s="16">
        <v>120</v>
      </c>
      <c r="D10" s="16">
        <v>608.47275851905931</v>
      </c>
      <c r="E10" s="16">
        <v>699.40637925952967</v>
      </c>
    </row>
    <row r="11" spans="1:5" x14ac:dyDescent="0.35">
      <c r="A11" s="15" t="s">
        <v>119</v>
      </c>
      <c r="B11" s="16">
        <v>274</v>
      </c>
      <c r="C11" s="16">
        <v>50</v>
      </c>
      <c r="D11" s="16">
        <v>251.61827390264858</v>
      </c>
      <c r="E11" s="16">
        <v>259.53913695132428</v>
      </c>
    </row>
    <row r="12" spans="1:5" x14ac:dyDescent="0.35">
      <c r="A12" s="15" t="s">
        <v>126</v>
      </c>
      <c r="B12" s="16">
        <v>262</v>
      </c>
      <c r="C12" s="16">
        <v>194</v>
      </c>
      <c r="D12" s="16">
        <v>1626.8360025938905</v>
      </c>
      <c r="E12" s="16">
        <v>1037.4480012969452</v>
      </c>
    </row>
    <row r="13" spans="1:5" x14ac:dyDescent="0.35">
      <c r="A13" s="15" t="s">
        <v>128</v>
      </c>
      <c r="B13" s="16">
        <v>789</v>
      </c>
      <c r="C13" s="16">
        <v>308</v>
      </c>
      <c r="D13" s="16">
        <v>1543.8964416531664</v>
      </c>
      <c r="E13" s="16">
        <v>1178.2982208265832</v>
      </c>
    </row>
    <row r="14" spans="1:5" x14ac:dyDescent="0.35">
      <c r="A14" s="15" t="s">
        <v>130</v>
      </c>
      <c r="B14" s="16">
        <v>323310000</v>
      </c>
      <c r="C14" s="16">
        <v>104129956</v>
      </c>
      <c r="D14" s="16">
        <v>403686541.93523288</v>
      </c>
      <c r="E14" s="16">
        <v>309343270.96761644</v>
      </c>
    </row>
    <row r="15" spans="1:5" x14ac:dyDescent="0.35">
      <c r="A15" s="15" t="s">
        <v>92</v>
      </c>
      <c r="B15" s="16">
        <v>8615</v>
      </c>
      <c r="C15" s="16">
        <v>1556.92</v>
      </c>
      <c r="D15" s="16">
        <v>6122.2374325880673</v>
      </c>
      <c r="E15" s="16">
        <v>10017.688716294033</v>
      </c>
    </row>
    <row r="16" spans="1:5" x14ac:dyDescent="0.35">
      <c r="A16" s="15" t="s">
        <v>95</v>
      </c>
      <c r="B16" s="16">
        <v>14076386</v>
      </c>
      <c r="C16" s="16">
        <v>2905607.04</v>
      </c>
      <c r="D16" s="16">
        <v>15939965.604817951</v>
      </c>
      <c r="E16" s="16">
        <v>53264935.902408972</v>
      </c>
    </row>
    <row r="17" spans="1:5" x14ac:dyDescent="0.35">
      <c r="A17" s="15" t="s">
        <v>97</v>
      </c>
      <c r="B17" s="16"/>
      <c r="C17" s="16">
        <v>2905607.04</v>
      </c>
      <c r="D17" s="16">
        <v>15939965.604817951</v>
      </c>
      <c r="E17" s="16">
        <v>7969982.8024089755</v>
      </c>
    </row>
    <row r="18" spans="1:5" x14ac:dyDescent="0.35">
      <c r="A18" s="15" t="s">
        <v>99</v>
      </c>
      <c r="B18" s="16"/>
      <c r="C18" s="16">
        <v>0</v>
      </c>
      <c r="D18" s="16" t="e">
        <v>#DIV/0!</v>
      </c>
      <c r="E18" s="16" t="e">
        <v>#DIV/0!</v>
      </c>
    </row>
    <row r="19" spans="1:5" x14ac:dyDescent="0.35">
      <c r="A19" s="15" t="s">
        <v>101</v>
      </c>
      <c r="B19" s="16">
        <v>3117</v>
      </c>
      <c r="C19" s="16">
        <v>1379</v>
      </c>
      <c r="D19" s="16">
        <v>5806.1722797989769</v>
      </c>
      <c r="E19" s="16">
        <v>3363.8530699497442</v>
      </c>
    </row>
    <row r="20" spans="1:5" x14ac:dyDescent="0.35">
      <c r="A20" s="15" t="s">
        <v>103</v>
      </c>
      <c r="B20" s="16">
        <v>372</v>
      </c>
      <c r="C20" s="16">
        <v>97</v>
      </c>
      <c r="D20" s="16">
        <v>412.89055844635277</v>
      </c>
      <c r="E20" s="16">
        <v>593.06527922317639</v>
      </c>
    </row>
    <row r="21" spans="1:5" x14ac:dyDescent="0.35">
      <c r="A21" s="15" t="s">
        <v>110</v>
      </c>
      <c r="B21" s="16">
        <v>848</v>
      </c>
      <c r="C21" s="16">
        <v>0</v>
      </c>
      <c r="D21" s="16" t="e">
        <v>#VALUE!</v>
      </c>
      <c r="E21" s="16">
        <v>3258</v>
      </c>
    </row>
    <row r="22" spans="1:5" x14ac:dyDescent="0.35">
      <c r="A22" s="15" t="s">
        <v>121</v>
      </c>
      <c r="B22" s="16">
        <v>4711.99</v>
      </c>
      <c r="C22" s="16">
        <v>5814.9847999999993</v>
      </c>
      <c r="D22" s="16">
        <v>24024.855082454731</v>
      </c>
      <c r="E22" s="16">
        <v>71231</v>
      </c>
    </row>
    <row r="23" spans="1:5" x14ac:dyDescent="0.35">
      <c r="A23" s="15" t="s">
        <v>147</v>
      </c>
      <c r="B23" s="16">
        <v>339581285.79000002</v>
      </c>
      <c r="C23" s="16">
        <v>110247254.18480001</v>
      </c>
      <c r="D23" s="16" t="e">
        <v>#DIV/0!</v>
      </c>
      <c r="E23" s="16" t="e">
        <v>#DIV/0!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367D-EE0E-4A9E-8CAE-99E9C80F976D}">
  <dimension ref="A1:V130"/>
  <sheetViews>
    <sheetView zoomScale="70" zoomScaleNormal="70" workbookViewId="0">
      <pane ySplit="1" topLeftCell="A2" activePane="bottomLeft" state="frozen"/>
      <selection pane="bottomLeft" activeCell="F2" sqref="F2"/>
    </sheetView>
  </sheetViews>
  <sheetFormatPr defaultRowHeight="12" x14ac:dyDescent="0.3"/>
  <cols>
    <col min="1" max="1" width="2.36328125" style="2" bestFit="1" customWidth="1"/>
    <col min="2" max="2" width="5.6328125" style="2" bestFit="1" customWidth="1"/>
    <col min="3" max="3" width="6.36328125" style="2" bestFit="1" customWidth="1"/>
    <col min="4" max="4" width="18.26953125" style="2" customWidth="1"/>
    <col min="5" max="5" width="6" style="2" bestFit="1" customWidth="1"/>
    <col min="6" max="6" width="13.54296875" style="2" customWidth="1"/>
    <col min="7" max="7" width="7.54296875" style="2" customWidth="1"/>
    <col min="8" max="8" width="11.08984375" style="2" bestFit="1" customWidth="1"/>
    <col min="9" max="9" width="11.08984375" style="2" customWidth="1"/>
    <col min="10" max="10" width="9.453125" style="2" bestFit="1" customWidth="1"/>
    <col min="11" max="11" width="10.36328125" style="2" bestFit="1" customWidth="1"/>
    <col min="12" max="12" width="11" style="2" customWidth="1"/>
    <col min="13" max="13" width="10.7265625" style="2" bestFit="1" customWidth="1"/>
    <col min="14" max="14" width="10" style="2" customWidth="1"/>
    <col min="15" max="15" width="10.81640625" style="2" customWidth="1"/>
    <col min="16" max="16" width="0.1796875" style="2" customWidth="1"/>
    <col min="17" max="17" width="13.26953125" style="2" customWidth="1"/>
    <col min="18" max="18" width="13" style="2" customWidth="1"/>
    <col min="19" max="20" width="11.453125" style="2" customWidth="1"/>
    <col min="21" max="21" width="11.453125" style="1" customWidth="1"/>
    <col min="22" max="16384" width="8.7265625" style="2"/>
  </cols>
  <sheetData>
    <row r="1" spans="1:22" s="1" customFormat="1" ht="36.5" customHeight="1" x14ac:dyDescent="0.3">
      <c r="A1" s="38" t="s">
        <v>143</v>
      </c>
      <c r="B1" s="3" t="s">
        <v>144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5" t="s">
        <v>179</v>
      </c>
      <c r="I1" s="35" t="s">
        <v>180</v>
      </c>
      <c r="J1" s="32" t="s">
        <v>165</v>
      </c>
      <c r="K1" s="33" t="s">
        <v>166</v>
      </c>
      <c r="L1" s="33" t="s">
        <v>167</v>
      </c>
      <c r="M1" s="34" t="s">
        <v>168</v>
      </c>
      <c r="N1" s="32" t="s">
        <v>169</v>
      </c>
      <c r="O1" s="32" t="s">
        <v>170</v>
      </c>
      <c r="P1" s="32" t="s">
        <v>145</v>
      </c>
      <c r="Q1" s="35" t="s">
        <v>171</v>
      </c>
      <c r="R1" s="35" t="s">
        <v>174</v>
      </c>
      <c r="S1" s="35" t="s">
        <v>176</v>
      </c>
      <c r="T1" s="35" t="s">
        <v>172</v>
      </c>
      <c r="U1" s="35" t="s">
        <v>173</v>
      </c>
      <c r="V1" s="1" t="s">
        <v>196</v>
      </c>
    </row>
    <row r="2" spans="1:22" x14ac:dyDescent="0.3">
      <c r="A2" s="2">
        <v>1</v>
      </c>
      <c r="B2" s="2" t="s">
        <v>5</v>
      </c>
      <c r="C2" s="2" t="s">
        <v>6</v>
      </c>
      <c r="D2" s="2" t="s">
        <v>7</v>
      </c>
      <c r="E2" s="2" t="s">
        <v>88</v>
      </c>
      <c r="F2" s="2" t="s">
        <v>89</v>
      </c>
      <c r="G2" s="2" t="s">
        <v>31</v>
      </c>
      <c r="H2" s="10">
        <v>418</v>
      </c>
      <c r="I2" s="10">
        <f>0.86*H2</f>
        <v>359.48</v>
      </c>
      <c r="J2" s="2">
        <v>456</v>
      </c>
      <c r="K2" s="12">
        <v>113</v>
      </c>
      <c r="L2" s="37">
        <f>K2/H2</f>
        <v>0.27033492822966509</v>
      </c>
      <c r="M2" s="6">
        <v>8843150.0299999993</v>
      </c>
      <c r="N2" s="6">
        <v>31807628</v>
      </c>
      <c r="O2" s="6">
        <f t="shared" ref="O2:O8" si="0">M2/K2</f>
        <v>78257.964867256625</v>
      </c>
      <c r="P2" s="5">
        <v>22964477.969999999</v>
      </c>
      <c r="Q2" s="11">
        <f t="shared" ref="Q2:Q33" si="1">N2/O2</f>
        <v>406.44588769913707</v>
      </c>
      <c r="R2" s="11">
        <f>Q2-I2</f>
        <v>46.965887699137056</v>
      </c>
      <c r="S2" s="11">
        <f>0.5*R2</f>
        <v>23.482943849568528</v>
      </c>
      <c r="T2" s="11">
        <f t="shared" ref="T2:T33" si="2">H2+S2</f>
        <v>441.48294384956853</v>
      </c>
      <c r="U2" s="36">
        <f>T2</f>
        <v>441.48294384956853</v>
      </c>
    </row>
    <row r="3" spans="1:22" x14ac:dyDescent="0.3">
      <c r="A3" s="2">
        <v>1</v>
      </c>
      <c r="B3" s="2" t="s">
        <v>5</v>
      </c>
      <c r="C3" s="2" t="s">
        <v>6</v>
      </c>
      <c r="D3" s="2" t="s">
        <v>7</v>
      </c>
      <c r="E3" s="2" t="s">
        <v>90</v>
      </c>
      <c r="F3" s="2" t="s">
        <v>91</v>
      </c>
      <c r="G3" s="2" t="s">
        <v>31</v>
      </c>
      <c r="H3" s="10">
        <v>20</v>
      </c>
      <c r="I3" s="10">
        <f t="shared" ref="I3:I66" si="3">0.86*H3</f>
        <v>17.2</v>
      </c>
      <c r="J3" s="2">
        <v>441</v>
      </c>
      <c r="K3" s="12">
        <v>63</v>
      </c>
      <c r="L3" s="37">
        <f t="shared" ref="L3:L66" si="4">K3/H3</f>
        <v>3.15</v>
      </c>
      <c r="M3" s="6">
        <v>8843150.0299999993</v>
      </c>
      <c r="N3" s="6">
        <v>31807628</v>
      </c>
      <c r="O3" s="6">
        <f t="shared" si="0"/>
        <v>140367.4607936508</v>
      </c>
      <c r="P3" s="5">
        <v>22964477.969999999</v>
      </c>
      <c r="Q3" s="11">
        <f t="shared" si="1"/>
        <v>226.60257455792595</v>
      </c>
      <c r="R3" s="11">
        <f t="shared" ref="R3:R66" si="5">Q3-I3</f>
        <v>209.40257455792596</v>
      </c>
      <c r="S3" s="11">
        <f t="shared" ref="S3:S65" si="6">0.5*R3</f>
        <v>104.70128727896298</v>
      </c>
      <c r="T3" s="11">
        <f t="shared" si="2"/>
        <v>124.70128727896298</v>
      </c>
      <c r="U3" s="36">
        <v>124.70128727896298</v>
      </c>
    </row>
    <row r="4" spans="1:22" x14ac:dyDescent="0.3">
      <c r="A4" s="2">
        <v>1</v>
      </c>
      <c r="B4" s="2" t="s">
        <v>5</v>
      </c>
      <c r="C4" s="2" t="s">
        <v>6</v>
      </c>
      <c r="D4" s="2" t="s">
        <v>7</v>
      </c>
      <c r="E4" s="2" t="s">
        <v>92</v>
      </c>
      <c r="F4" s="2" t="s">
        <v>93</v>
      </c>
      <c r="G4" s="2" t="s">
        <v>94</v>
      </c>
      <c r="H4" s="10">
        <v>58</v>
      </c>
      <c r="I4" s="10">
        <f t="shared" si="3"/>
        <v>49.88</v>
      </c>
      <c r="J4" s="2">
        <v>157</v>
      </c>
      <c r="K4" s="12">
        <v>12</v>
      </c>
      <c r="L4" s="37">
        <f t="shared" si="4"/>
        <v>0.20689655172413793</v>
      </c>
      <c r="M4" s="6">
        <v>8843150.0299999993</v>
      </c>
      <c r="N4" s="6">
        <v>31807628</v>
      </c>
      <c r="O4" s="6">
        <f t="shared" si="0"/>
        <v>736929.16916666657</v>
      </c>
      <c r="P4" s="5">
        <v>22964477.969999999</v>
      </c>
      <c r="Q4" s="11">
        <f t="shared" si="1"/>
        <v>43.162395153890664</v>
      </c>
      <c r="R4" s="11">
        <f t="shared" si="5"/>
        <v>-6.7176048461093387</v>
      </c>
      <c r="S4" s="11">
        <f t="shared" si="6"/>
        <v>-3.3588024230546694</v>
      </c>
      <c r="T4" s="11">
        <f t="shared" si="2"/>
        <v>54.641197576945331</v>
      </c>
      <c r="U4" s="36">
        <v>54.641197576945331</v>
      </c>
    </row>
    <row r="5" spans="1:22" x14ac:dyDescent="0.3">
      <c r="A5" s="2">
        <v>1</v>
      </c>
      <c r="B5" s="2" t="s">
        <v>5</v>
      </c>
      <c r="C5" s="2" t="s">
        <v>6</v>
      </c>
      <c r="D5" s="2" t="s">
        <v>7</v>
      </c>
      <c r="E5" s="2" t="s">
        <v>95</v>
      </c>
      <c r="F5" s="2" t="s">
        <v>96</v>
      </c>
      <c r="G5" s="2" t="s">
        <v>39</v>
      </c>
      <c r="H5" s="10">
        <v>11508416</v>
      </c>
      <c r="I5" s="10">
        <f t="shared" si="3"/>
        <v>9897237.7599999998</v>
      </c>
      <c r="J5" s="2">
        <v>1263110</v>
      </c>
      <c r="K5" s="12">
        <v>395113.77</v>
      </c>
      <c r="L5" s="37">
        <f t="shared" si="4"/>
        <v>3.4332593642774127E-2</v>
      </c>
      <c r="M5" s="6">
        <v>8843150.0299999993</v>
      </c>
      <c r="N5" s="6">
        <v>31807628</v>
      </c>
      <c r="O5" s="6">
        <f t="shared" si="0"/>
        <v>22.38127522105848</v>
      </c>
      <c r="P5" s="5">
        <v>22964477.969999999</v>
      </c>
      <c r="Q5" s="11">
        <f t="shared" si="1"/>
        <v>1421171.389290289</v>
      </c>
      <c r="R5" s="11">
        <f t="shared" si="5"/>
        <v>-8476066.3707097098</v>
      </c>
      <c r="S5" s="11">
        <f t="shared" si="6"/>
        <v>-4238033.1853548549</v>
      </c>
      <c r="T5" s="11">
        <f t="shared" si="2"/>
        <v>7270382.8146451451</v>
      </c>
      <c r="U5" s="36">
        <v>7270382.8146451451</v>
      </c>
    </row>
    <row r="6" spans="1:22" s="39" customFormat="1" x14ac:dyDescent="0.3">
      <c r="A6" s="39">
        <v>1</v>
      </c>
      <c r="B6" s="39" t="s">
        <v>5</v>
      </c>
      <c r="C6" s="39" t="s">
        <v>6</v>
      </c>
      <c r="D6" s="39" t="s">
        <v>7</v>
      </c>
      <c r="E6" s="39" t="s">
        <v>97</v>
      </c>
      <c r="F6" s="39" t="s">
        <v>98</v>
      </c>
      <c r="G6" s="39" t="s">
        <v>39</v>
      </c>
      <c r="H6" s="40"/>
      <c r="I6" s="10">
        <f t="shared" si="3"/>
        <v>0</v>
      </c>
      <c r="K6" s="41">
        <v>395113.77</v>
      </c>
      <c r="L6" s="42" t="e">
        <f t="shared" si="4"/>
        <v>#DIV/0!</v>
      </c>
      <c r="M6" s="43">
        <v>8843150.0299999993</v>
      </c>
      <c r="N6" s="43">
        <v>31807628</v>
      </c>
      <c r="O6" s="43">
        <f t="shared" si="0"/>
        <v>22.38127522105848</v>
      </c>
      <c r="P6" s="44">
        <v>22964477.969999999</v>
      </c>
      <c r="Q6" s="45">
        <f t="shared" si="1"/>
        <v>1421171.389290289</v>
      </c>
      <c r="R6" s="11">
        <f t="shared" si="5"/>
        <v>1421171.389290289</v>
      </c>
      <c r="S6" s="45">
        <f t="shared" si="6"/>
        <v>710585.69464514451</v>
      </c>
      <c r="T6" s="45">
        <f t="shared" si="2"/>
        <v>710585.69464514451</v>
      </c>
      <c r="U6" s="46">
        <v>710585.69464514451</v>
      </c>
    </row>
    <row r="7" spans="1:22" s="39" customFormat="1" x14ac:dyDescent="0.3">
      <c r="A7" s="39">
        <v>1</v>
      </c>
      <c r="B7" s="39" t="s">
        <v>5</v>
      </c>
      <c r="C7" s="39" t="s">
        <v>6</v>
      </c>
      <c r="D7" s="39" t="s">
        <v>7</v>
      </c>
      <c r="E7" s="39" t="s">
        <v>99</v>
      </c>
      <c r="F7" s="39" t="s">
        <v>100</v>
      </c>
      <c r="G7" s="39" t="s">
        <v>39</v>
      </c>
      <c r="H7" s="40"/>
      <c r="I7" s="10">
        <f t="shared" si="3"/>
        <v>0</v>
      </c>
      <c r="K7" s="41">
        <v>0</v>
      </c>
      <c r="L7" s="42" t="e">
        <f t="shared" si="4"/>
        <v>#DIV/0!</v>
      </c>
      <c r="M7" s="43">
        <v>8843150.0299999993</v>
      </c>
      <c r="N7" s="43">
        <v>31807628</v>
      </c>
      <c r="O7" s="43" t="e">
        <f t="shared" si="0"/>
        <v>#DIV/0!</v>
      </c>
      <c r="P7" s="44">
        <v>22964477.969999999</v>
      </c>
      <c r="Q7" s="45" t="e">
        <f t="shared" si="1"/>
        <v>#DIV/0!</v>
      </c>
      <c r="R7" s="11" t="e">
        <f t="shared" si="5"/>
        <v>#DIV/0!</v>
      </c>
      <c r="S7" s="45" t="e">
        <f t="shared" si="6"/>
        <v>#DIV/0!</v>
      </c>
      <c r="T7" s="45" t="e">
        <f t="shared" si="2"/>
        <v>#DIV/0!</v>
      </c>
      <c r="U7" s="46" t="e">
        <v>#DIV/0!</v>
      </c>
    </row>
    <row r="8" spans="1:22" x14ac:dyDescent="0.3">
      <c r="A8" s="2">
        <v>1</v>
      </c>
      <c r="B8" s="2" t="s">
        <v>5</v>
      </c>
      <c r="C8" s="2" t="s">
        <v>6</v>
      </c>
      <c r="D8" s="2" t="s">
        <v>7</v>
      </c>
      <c r="E8" s="2" t="s">
        <v>101</v>
      </c>
      <c r="F8" s="2" t="s">
        <v>102</v>
      </c>
      <c r="G8" s="2" t="s">
        <v>10</v>
      </c>
      <c r="H8" s="10">
        <v>72</v>
      </c>
      <c r="I8" s="10">
        <f t="shared" si="3"/>
        <v>61.92</v>
      </c>
      <c r="J8" s="2">
        <v>63</v>
      </c>
      <c r="K8" s="12">
        <v>64</v>
      </c>
      <c r="L8" s="37">
        <f t="shared" si="4"/>
        <v>0.88888888888888884</v>
      </c>
      <c r="M8" s="6">
        <v>8843150.0299999993</v>
      </c>
      <c r="N8" s="6">
        <v>31807628</v>
      </c>
      <c r="O8" s="6">
        <f t="shared" si="0"/>
        <v>138174.21921874999</v>
      </c>
      <c r="P8" s="5">
        <v>22964477.969999999</v>
      </c>
      <c r="Q8" s="11">
        <f t="shared" si="1"/>
        <v>230.19944082075017</v>
      </c>
      <c r="R8" s="11">
        <f t="shared" si="5"/>
        <v>168.27944082075015</v>
      </c>
      <c r="S8" s="54">
        <f>0.25*R8</f>
        <v>42.069860205187538</v>
      </c>
      <c r="T8" s="11">
        <f t="shared" si="2"/>
        <v>114.06986020518754</v>
      </c>
      <c r="U8" s="53">
        <v>114.06986020518754</v>
      </c>
    </row>
    <row r="9" spans="1:22" x14ac:dyDescent="0.3">
      <c r="A9" s="2">
        <v>1</v>
      </c>
      <c r="B9" s="2" t="s">
        <v>5</v>
      </c>
      <c r="C9" s="2" t="s">
        <v>6</v>
      </c>
      <c r="D9" s="2" t="s">
        <v>7</v>
      </c>
      <c r="E9" s="2" t="s">
        <v>103</v>
      </c>
      <c r="F9" s="2" t="s">
        <v>104</v>
      </c>
      <c r="G9" s="2" t="s">
        <v>105</v>
      </c>
      <c r="H9" s="10">
        <v>18</v>
      </c>
      <c r="I9" s="10">
        <f t="shared" si="3"/>
        <v>15.48</v>
      </c>
      <c r="J9" s="2">
        <v>0</v>
      </c>
      <c r="K9" s="12">
        <v>0</v>
      </c>
      <c r="L9" s="37">
        <f t="shared" si="4"/>
        <v>0</v>
      </c>
      <c r="M9" s="6">
        <v>8843150.0299999993</v>
      </c>
      <c r="N9" s="6">
        <v>31807628</v>
      </c>
      <c r="O9" s="48">
        <f>N9</f>
        <v>31807628</v>
      </c>
      <c r="P9" s="5">
        <v>22964477.969999999</v>
      </c>
      <c r="Q9" s="11">
        <f t="shared" si="1"/>
        <v>1</v>
      </c>
      <c r="R9" s="11">
        <f t="shared" si="5"/>
        <v>-14.48</v>
      </c>
      <c r="S9" s="11">
        <f t="shared" si="6"/>
        <v>-7.24</v>
      </c>
      <c r="T9" s="11">
        <f t="shared" si="2"/>
        <v>10.76</v>
      </c>
      <c r="U9" s="47">
        <v>10.76</v>
      </c>
    </row>
    <row r="10" spans="1:22" x14ac:dyDescent="0.3">
      <c r="A10" s="2">
        <v>1</v>
      </c>
      <c r="B10" s="2" t="s">
        <v>5</v>
      </c>
      <c r="C10" s="2" t="s">
        <v>6</v>
      </c>
      <c r="D10" s="2" t="s">
        <v>34</v>
      </c>
      <c r="E10" s="2" t="s">
        <v>88</v>
      </c>
      <c r="F10" s="2" t="s">
        <v>89</v>
      </c>
      <c r="G10" s="2" t="s">
        <v>31</v>
      </c>
      <c r="H10" s="10">
        <v>1945</v>
      </c>
      <c r="I10" s="10">
        <f t="shared" si="3"/>
        <v>1672.7</v>
      </c>
      <c r="J10" s="2">
        <v>1728</v>
      </c>
      <c r="K10" s="12">
        <v>448</v>
      </c>
      <c r="L10" s="37">
        <f t="shared" si="4"/>
        <v>0.23033419023136248</v>
      </c>
      <c r="M10" s="8">
        <v>56651132.110000014</v>
      </c>
      <c r="N10" s="8">
        <v>192236668</v>
      </c>
      <c r="O10" s="8">
        <f t="shared" ref="O10:O16" si="7">M10/K10</f>
        <v>126453.41988839289</v>
      </c>
      <c r="P10" s="5">
        <v>135585535.88999999</v>
      </c>
      <c r="Q10" s="11">
        <f t="shared" si="1"/>
        <v>1520.2172323189602</v>
      </c>
      <c r="R10" s="11">
        <f t="shared" si="5"/>
        <v>-152.48276768103983</v>
      </c>
      <c r="S10" s="11">
        <f t="shared" si="6"/>
        <v>-76.241383840519916</v>
      </c>
      <c r="T10" s="11">
        <f t="shared" si="2"/>
        <v>1868.75861615948</v>
      </c>
      <c r="U10" s="36">
        <v>1868.75861615948</v>
      </c>
    </row>
    <row r="11" spans="1:22" x14ac:dyDescent="0.3">
      <c r="A11" s="2">
        <v>1</v>
      </c>
      <c r="B11" s="2" t="s">
        <v>5</v>
      </c>
      <c r="C11" s="2" t="s">
        <v>6</v>
      </c>
      <c r="D11" s="2" t="s">
        <v>34</v>
      </c>
      <c r="E11" s="2" t="s">
        <v>90</v>
      </c>
      <c r="F11" s="2" t="s">
        <v>91</v>
      </c>
      <c r="G11" s="2" t="s">
        <v>31</v>
      </c>
      <c r="H11" s="10">
        <v>121</v>
      </c>
      <c r="I11" s="10">
        <f t="shared" si="3"/>
        <v>104.06</v>
      </c>
      <c r="J11" s="2">
        <v>1760</v>
      </c>
      <c r="K11" s="12">
        <v>377</v>
      </c>
      <c r="L11" s="37">
        <f t="shared" si="4"/>
        <v>3.115702479338843</v>
      </c>
      <c r="M11" s="8">
        <v>56651132.110000014</v>
      </c>
      <c r="N11" s="8">
        <v>192236668</v>
      </c>
      <c r="O11" s="8">
        <f t="shared" si="7"/>
        <v>150268.25493368704</v>
      </c>
      <c r="P11" s="5">
        <v>135585535.88999999</v>
      </c>
      <c r="Q11" s="11">
        <f t="shared" si="1"/>
        <v>1279.2899477326964</v>
      </c>
      <c r="R11" s="11">
        <f t="shared" si="5"/>
        <v>1175.2299477326965</v>
      </c>
      <c r="S11" s="11">
        <f t="shared" si="6"/>
        <v>587.61497386634824</v>
      </c>
      <c r="T11" s="11">
        <f t="shared" si="2"/>
        <v>708.61497386634824</v>
      </c>
      <c r="U11" s="36">
        <v>708.61497386634824</v>
      </c>
    </row>
    <row r="12" spans="1:22" x14ac:dyDescent="0.3">
      <c r="A12" s="2">
        <v>1</v>
      </c>
      <c r="B12" s="2" t="s">
        <v>5</v>
      </c>
      <c r="C12" s="2" t="s">
        <v>6</v>
      </c>
      <c r="D12" s="2" t="s">
        <v>34</v>
      </c>
      <c r="E12" s="2" t="s">
        <v>92</v>
      </c>
      <c r="F12" s="2" t="s">
        <v>93</v>
      </c>
      <c r="G12" s="2" t="s">
        <v>94</v>
      </c>
      <c r="H12" s="10">
        <v>438</v>
      </c>
      <c r="I12" s="10">
        <f t="shared" si="3"/>
        <v>376.68</v>
      </c>
      <c r="J12" s="2">
        <v>799</v>
      </c>
      <c r="K12" s="12">
        <v>50.67</v>
      </c>
      <c r="L12" s="37">
        <f t="shared" si="4"/>
        <v>0.11568493150684932</v>
      </c>
      <c r="M12" s="8">
        <v>56651132.110000014</v>
      </c>
      <c r="N12" s="8">
        <v>192236668</v>
      </c>
      <c r="O12" s="8">
        <f t="shared" si="7"/>
        <v>1118040.894217486</v>
      </c>
      <c r="P12" s="5">
        <v>135585535.88999999</v>
      </c>
      <c r="Q12" s="11">
        <f t="shared" si="1"/>
        <v>171.94064098571812</v>
      </c>
      <c r="R12" s="11">
        <f t="shared" si="5"/>
        <v>-204.73935901428189</v>
      </c>
      <c r="S12" s="11">
        <f t="shared" si="6"/>
        <v>-102.36967950714094</v>
      </c>
      <c r="T12" s="11">
        <f t="shared" si="2"/>
        <v>335.63032049285903</v>
      </c>
      <c r="U12" s="36">
        <v>335.63032049285903</v>
      </c>
    </row>
    <row r="13" spans="1:22" x14ac:dyDescent="0.3">
      <c r="A13" s="2">
        <v>1</v>
      </c>
      <c r="B13" s="2" t="s">
        <v>5</v>
      </c>
      <c r="C13" s="2" t="s">
        <v>6</v>
      </c>
      <c r="D13" s="2" t="s">
        <v>34</v>
      </c>
      <c r="E13" s="2" t="s">
        <v>95</v>
      </c>
      <c r="F13" s="2" t="s">
        <v>96</v>
      </c>
      <c r="G13" s="2" t="s">
        <v>39</v>
      </c>
      <c r="H13" s="10">
        <v>38143207</v>
      </c>
      <c r="I13" s="10">
        <f t="shared" si="3"/>
        <v>32803158.02</v>
      </c>
      <c r="J13" s="2">
        <v>10467520</v>
      </c>
      <c r="K13" s="12">
        <v>2179937.59</v>
      </c>
      <c r="L13" s="37">
        <f t="shared" si="4"/>
        <v>5.7151397626319149E-2</v>
      </c>
      <c r="M13" s="8">
        <v>56651132.110000014</v>
      </c>
      <c r="N13" s="8">
        <v>192236668</v>
      </c>
      <c r="O13" s="8">
        <f t="shared" si="7"/>
        <v>25.987501830270297</v>
      </c>
      <c r="P13" s="5">
        <v>135585535.88999999</v>
      </c>
      <c r="Q13" s="11">
        <f t="shared" si="1"/>
        <v>7397273.860932732</v>
      </c>
      <c r="R13" s="11">
        <f t="shared" si="5"/>
        <v>-25405884.159067266</v>
      </c>
      <c r="S13" s="11">
        <f t="shared" si="6"/>
        <v>-12702942.079533633</v>
      </c>
      <c r="T13" s="11">
        <f t="shared" si="2"/>
        <v>25440264.920466367</v>
      </c>
      <c r="U13" s="36">
        <v>25440264.920466367</v>
      </c>
    </row>
    <row r="14" spans="1:22" s="39" customFormat="1" x14ac:dyDescent="0.3">
      <c r="A14" s="39">
        <v>1</v>
      </c>
      <c r="B14" s="39" t="s">
        <v>5</v>
      </c>
      <c r="C14" s="39" t="s">
        <v>6</v>
      </c>
      <c r="D14" s="39" t="s">
        <v>34</v>
      </c>
      <c r="E14" s="39" t="s">
        <v>97</v>
      </c>
      <c r="F14" s="39" t="s">
        <v>98</v>
      </c>
      <c r="G14" s="39" t="s">
        <v>39</v>
      </c>
      <c r="H14" s="40"/>
      <c r="I14" s="10">
        <f t="shared" si="3"/>
        <v>0</v>
      </c>
      <c r="K14" s="41">
        <v>2179937.59</v>
      </c>
      <c r="L14" s="42" t="e">
        <f t="shared" si="4"/>
        <v>#DIV/0!</v>
      </c>
      <c r="M14" s="49">
        <v>56651132.110000014</v>
      </c>
      <c r="N14" s="49">
        <v>192236668</v>
      </c>
      <c r="O14" s="49">
        <f t="shared" si="7"/>
        <v>25.987501830270297</v>
      </c>
      <c r="P14" s="44">
        <v>135585535.88999999</v>
      </c>
      <c r="Q14" s="45">
        <f t="shared" si="1"/>
        <v>7397273.860932732</v>
      </c>
      <c r="R14" s="11">
        <f t="shared" si="5"/>
        <v>7397273.860932732</v>
      </c>
      <c r="S14" s="45">
        <f t="shared" si="6"/>
        <v>3698636.930466366</v>
      </c>
      <c r="T14" s="45">
        <f t="shared" si="2"/>
        <v>3698636.930466366</v>
      </c>
      <c r="U14" s="46">
        <v>3698636.930466366</v>
      </c>
    </row>
    <row r="15" spans="1:22" s="39" customFormat="1" x14ac:dyDescent="0.3">
      <c r="A15" s="39">
        <v>1</v>
      </c>
      <c r="B15" s="39" t="s">
        <v>5</v>
      </c>
      <c r="C15" s="39" t="s">
        <v>6</v>
      </c>
      <c r="D15" s="39" t="s">
        <v>34</v>
      </c>
      <c r="E15" s="39" t="s">
        <v>99</v>
      </c>
      <c r="F15" s="39" t="s">
        <v>100</v>
      </c>
      <c r="G15" s="39" t="s">
        <v>39</v>
      </c>
      <c r="H15" s="40"/>
      <c r="I15" s="10">
        <f t="shared" si="3"/>
        <v>0</v>
      </c>
      <c r="K15" s="41">
        <v>0</v>
      </c>
      <c r="L15" s="42" t="e">
        <f t="shared" si="4"/>
        <v>#DIV/0!</v>
      </c>
      <c r="M15" s="49">
        <v>56651132.110000014</v>
      </c>
      <c r="N15" s="49">
        <v>192236668</v>
      </c>
      <c r="O15" s="49" t="e">
        <f t="shared" si="7"/>
        <v>#DIV/0!</v>
      </c>
      <c r="P15" s="44">
        <v>135585535.88999999</v>
      </c>
      <c r="Q15" s="45" t="e">
        <f t="shared" si="1"/>
        <v>#DIV/0!</v>
      </c>
      <c r="R15" s="11" t="e">
        <f t="shared" si="5"/>
        <v>#DIV/0!</v>
      </c>
      <c r="S15" s="45" t="e">
        <f t="shared" si="6"/>
        <v>#DIV/0!</v>
      </c>
      <c r="T15" s="45" t="e">
        <f t="shared" si="2"/>
        <v>#DIV/0!</v>
      </c>
      <c r="U15" s="46" t="e">
        <v>#DIV/0!</v>
      </c>
    </row>
    <row r="16" spans="1:22" x14ac:dyDescent="0.3">
      <c r="A16" s="2">
        <v>1</v>
      </c>
      <c r="B16" s="2" t="s">
        <v>5</v>
      </c>
      <c r="C16" s="2" t="s">
        <v>6</v>
      </c>
      <c r="D16" s="2" t="s">
        <v>34</v>
      </c>
      <c r="E16" s="2" t="s">
        <v>101</v>
      </c>
      <c r="F16" s="2" t="s">
        <v>102</v>
      </c>
      <c r="G16" s="2" t="s">
        <v>10</v>
      </c>
      <c r="H16" s="10">
        <v>436</v>
      </c>
      <c r="I16" s="10">
        <f t="shared" si="3"/>
        <v>374.96</v>
      </c>
      <c r="J16" s="2">
        <v>587</v>
      </c>
      <c r="K16" s="12">
        <v>229</v>
      </c>
      <c r="L16" s="37">
        <f t="shared" si="4"/>
        <v>0.52522935779816515</v>
      </c>
      <c r="M16" s="8">
        <v>56651132.110000014</v>
      </c>
      <c r="N16" s="8">
        <v>192236668</v>
      </c>
      <c r="O16" s="8">
        <f t="shared" si="7"/>
        <v>247384.8563755459</v>
      </c>
      <c r="P16" s="5">
        <v>135585535.88999999</v>
      </c>
      <c r="Q16" s="11">
        <f t="shared" si="1"/>
        <v>777.07532634161146</v>
      </c>
      <c r="R16" s="11">
        <f t="shared" si="5"/>
        <v>402.11532634161148</v>
      </c>
      <c r="S16" s="54">
        <f>0.25*R16</f>
        <v>100.52883158540287</v>
      </c>
      <c r="T16" s="11">
        <f t="shared" si="2"/>
        <v>536.52883158540283</v>
      </c>
      <c r="U16" s="53">
        <v>536.52883158540283</v>
      </c>
    </row>
    <row r="17" spans="1:21" x14ac:dyDescent="0.3">
      <c r="A17" s="2">
        <v>1</v>
      </c>
      <c r="B17" s="2" t="s">
        <v>5</v>
      </c>
      <c r="C17" s="2" t="s">
        <v>6</v>
      </c>
      <c r="D17" s="2" t="s">
        <v>34</v>
      </c>
      <c r="E17" s="2" t="s">
        <v>103</v>
      </c>
      <c r="F17" s="2" t="s">
        <v>104</v>
      </c>
      <c r="G17" s="2" t="s">
        <v>105</v>
      </c>
      <c r="H17" s="10">
        <v>110</v>
      </c>
      <c r="I17" s="10">
        <f t="shared" si="3"/>
        <v>94.6</v>
      </c>
      <c r="J17" s="2">
        <v>11</v>
      </c>
      <c r="K17" s="12">
        <v>0</v>
      </c>
      <c r="L17" s="37">
        <f t="shared" si="4"/>
        <v>0</v>
      </c>
      <c r="M17" s="8">
        <v>56651132.110000014</v>
      </c>
      <c r="N17" s="8">
        <v>192236668</v>
      </c>
      <c r="O17" s="50">
        <f>N17</f>
        <v>192236668</v>
      </c>
      <c r="P17" s="5">
        <v>135585535.88999999</v>
      </c>
      <c r="Q17" s="11">
        <f t="shared" si="1"/>
        <v>1</v>
      </c>
      <c r="R17" s="11">
        <f t="shared" si="5"/>
        <v>-93.6</v>
      </c>
      <c r="S17" s="11">
        <f t="shared" si="6"/>
        <v>-46.8</v>
      </c>
      <c r="T17" s="11">
        <f t="shared" si="2"/>
        <v>63.2</v>
      </c>
      <c r="U17" s="47">
        <v>63.2</v>
      </c>
    </row>
    <row r="18" spans="1:21" x14ac:dyDescent="0.3">
      <c r="A18" s="2">
        <v>1</v>
      </c>
      <c r="B18" s="2" t="s">
        <v>5</v>
      </c>
      <c r="C18" s="2" t="s">
        <v>6</v>
      </c>
      <c r="D18" s="2" t="s">
        <v>35</v>
      </c>
      <c r="E18" s="2" t="s">
        <v>88</v>
      </c>
      <c r="F18" s="2" t="s">
        <v>89</v>
      </c>
      <c r="G18" s="2" t="s">
        <v>31</v>
      </c>
      <c r="H18" s="10">
        <v>761</v>
      </c>
      <c r="I18" s="10">
        <f t="shared" si="3"/>
        <v>654.46</v>
      </c>
      <c r="J18" s="2">
        <v>239</v>
      </c>
      <c r="K18" s="12">
        <v>36</v>
      </c>
      <c r="L18" s="37">
        <f t="shared" si="4"/>
        <v>4.7306176084099871E-2</v>
      </c>
      <c r="M18" s="7">
        <v>4814120.0699999994</v>
      </c>
      <c r="N18" s="7">
        <v>103715822</v>
      </c>
      <c r="O18" s="7">
        <f t="shared" ref="O18:O49" si="8">M18/K18</f>
        <v>133725.5575</v>
      </c>
      <c r="P18" s="5">
        <v>98901701.930000007</v>
      </c>
      <c r="Q18" s="11">
        <f t="shared" si="1"/>
        <v>775.58713486761872</v>
      </c>
      <c r="R18" s="11">
        <f t="shared" si="5"/>
        <v>121.12713486761868</v>
      </c>
      <c r="S18" s="11">
        <f t="shared" si="6"/>
        <v>60.563567433809339</v>
      </c>
      <c r="T18" s="11">
        <f t="shared" si="2"/>
        <v>821.56356743380934</v>
      </c>
      <c r="U18" s="36">
        <v>821.56356743380934</v>
      </c>
    </row>
    <row r="19" spans="1:21" x14ac:dyDescent="0.3">
      <c r="A19" s="2">
        <v>1</v>
      </c>
      <c r="B19" s="2" t="s">
        <v>5</v>
      </c>
      <c r="C19" s="2" t="s">
        <v>6</v>
      </c>
      <c r="D19" s="2" t="s">
        <v>35</v>
      </c>
      <c r="E19" s="2" t="s">
        <v>90</v>
      </c>
      <c r="F19" s="2" t="s">
        <v>91</v>
      </c>
      <c r="G19" s="2" t="s">
        <v>31</v>
      </c>
      <c r="H19" s="10">
        <v>24</v>
      </c>
      <c r="I19" s="10">
        <f t="shared" si="3"/>
        <v>20.64</v>
      </c>
      <c r="J19" s="2">
        <v>234</v>
      </c>
      <c r="K19" s="12">
        <v>27</v>
      </c>
      <c r="L19" s="37">
        <f t="shared" si="4"/>
        <v>1.125</v>
      </c>
      <c r="M19" s="7">
        <v>4814120.0699999994</v>
      </c>
      <c r="N19" s="7">
        <v>103715822</v>
      </c>
      <c r="O19" s="7">
        <f t="shared" si="8"/>
        <v>178300.74333333332</v>
      </c>
      <c r="P19" s="5">
        <v>98901701.930000007</v>
      </c>
      <c r="Q19" s="11">
        <f t="shared" si="1"/>
        <v>581.69035115071404</v>
      </c>
      <c r="R19" s="11">
        <f t="shared" si="5"/>
        <v>561.05035115071405</v>
      </c>
      <c r="S19" s="11">
        <f t="shared" si="6"/>
        <v>280.52517557535703</v>
      </c>
      <c r="T19" s="11">
        <f t="shared" si="2"/>
        <v>304.52517557535703</v>
      </c>
      <c r="U19" s="36">
        <v>304.52517557535703</v>
      </c>
    </row>
    <row r="20" spans="1:21" x14ac:dyDescent="0.3">
      <c r="A20" s="2">
        <v>1</v>
      </c>
      <c r="B20" s="2" t="s">
        <v>5</v>
      </c>
      <c r="C20" s="2" t="s">
        <v>6</v>
      </c>
      <c r="D20" s="2" t="s">
        <v>35</v>
      </c>
      <c r="E20" s="2" t="s">
        <v>92</v>
      </c>
      <c r="F20" s="2" t="s">
        <v>93</v>
      </c>
      <c r="G20" s="2" t="s">
        <v>94</v>
      </c>
      <c r="H20" s="10">
        <v>227</v>
      </c>
      <c r="I20" s="10">
        <f t="shared" si="3"/>
        <v>195.22</v>
      </c>
      <c r="J20" s="2">
        <v>115</v>
      </c>
      <c r="K20" s="12">
        <v>6.5</v>
      </c>
      <c r="L20" s="37">
        <f t="shared" si="4"/>
        <v>2.8634361233480177E-2</v>
      </c>
      <c r="M20" s="7">
        <v>4814120.0699999994</v>
      </c>
      <c r="N20" s="7">
        <v>103715822</v>
      </c>
      <c r="O20" s="7">
        <f t="shared" si="8"/>
        <v>740633.85692307679</v>
      </c>
      <c r="P20" s="5">
        <v>98901701.930000007</v>
      </c>
      <c r="Q20" s="11">
        <f t="shared" si="1"/>
        <v>140.0365660177645</v>
      </c>
      <c r="R20" s="11">
        <f t="shared" si="5"/>
        <v>-55.183433982235499</v>
      </c>
      <c r="S20" s="11">
        <f t="shared" si="6"/>
        <v>-27.59171699111775</v>
      </c>
      <c r="T20" s="11">
        <f t="shared" si="2"/>
        <v>199.40828300888225</v>
      </c>
      <c r="U20" s="36">
        <v>199.40828300888225</v>
      </c>
    </row>
    <row r="21" spans="1:21" x14ac:dyDescent="0.3">
      <c r="A21" s="2">
        <v>1</v>
      </c>
      <c r="B21" s="2" t="s">
        <v>5</v>
      </c>
      <c r="C21" s="2" t="s">
        <v>6</v>
      </c>
      <c r="D21" s="2" t="s">
        <v>35</v>
      </c>
      <c r="E21" s="2" t="s">
        <v>95</v>
      </c>
      <c r="F21" s="2" t="s">
        <v>96</v>
      </c>
      <c r="G21" s="2" t="s">
        <v>39</v>
      </c>
      <c r="H21" s="10">
        <v>29813207</v>
      </c>
      <c r="I21" s="10">
        <f t="shared" si="3"/>
        <v>25639358.02</v>
      </c>
      <c r="J21" s="2">
        <v>2345756</v>
      </c>
      <c r="K21" s="12">
        <v>330555.68</v>
      </c>
      <c r="L21" s="37">
        <f t="shared" si="4"/>
        <v>1.1087558611188658E-2</v>
      </c>
      <c r="M21" s="7">
        <v>4814120.0699999994</v>
      </c>
      <c r="N21" s="7">
        <v>103715822</v>
      </c>
      <c r="O21" s="7">
        <f t="shared" si="8"/>
        <v>14.563719098700707</v>
      </c>
      <c r="P21" s="5">
        <v>98901701.930000007</v>
      </c>
      <c r="Q21" s="11">
        <f t="shared" si="1"/>
        <v>7121520.3545949291</v>
      </c>
      <c r="R21" s="11">
        <f t="shared" si="5"/>
        <v>-18517837.665405072</v>
      </c>
      <c r="S21" s="11">
        <f t="shared" si="6"/>
        <v>-9258918.8327025361</v>
      </c>
      <c r="T21" s="11">
        <f t="shared" si="2"/>
        <v>20554288.167297464</v>
      </c>
      <c r="U21" s="36">
        <v>20554288.167297464</v>
      </c>
    </row>
    <row r="22" spans="1:21" s="39" customFormat="1" x14ac:dyDescent="0.3">
      <c r="A22" s="39">
        <v>1</v>
      </c>
      <c r="B22" s="39" t="s">
        <v>5</v>
      </c>
      <c r="C22" s="39" t="s">
        <v>6</v>
      </c>
      <c r="D22" s="39" t="s">
        <v>35</v>
      </c>
      <c r="E22" s="39" t="s">
        <v>97</v>
      </c>
      <c r="F22" s="39" t="s">
        <v>98</v>
      </c>
      <c r="G22" s="39" t="s">
        <v>39</v>
      </c>
      <c r="H22" s="40"/>
      <c r="I22" s="10">
        <f t="shared" si="3"/>
        <v>0</v>
      </c>
      <c r="K22" s="41">
        <v>330555.68</v>
      </c>
      <c r="L22" s="42" t="e">
        <f t="shared" si="4"/>
        <v>#DIV/0!</v>
      </c>
      <c r="M22" s="51">
        <v>4814120.0699999994</v>
      </c>
      <c r="N22" s="51">
        <v>103715822</v>
      </c>
      <c r="O22" s="51">
        <f t="shared" si="8"/>
        <v>14.563719098700707</v>
      </c>
      <c r="P22" s="44">
        <v>98901701.930000007</v>
      </c>
      <c r="Q22" s="45">
        <f t="shared" si="1"/>
        <v>7121520.3545949291</v>
      </c>
      <c r="R22" s="11">
        <f t="shared" si="5"/>
        <v>7121520.3545949291</v>
      </c>
      <c r="S22" s="45">
        <f t="shared" si="6"/>
        <v>3560760.1772974646</v>
      </c>
      <c r="T22" s="45">
        <f t="shared" si="2"/>
        <v>3560760.1772974646</v>
      </c>
      <c r="U22" s="46">
        <v>3560760.1772974646</v>
      </c>
    </row>
    <row r="23" spans="1:21" s="39" customFormat="1" x14ac:dyDescent="0.3">
      <c r="A23" s="39">
        <v>1</v>
      </c>
      <c r="B23" s="39" t="s">
        <v>5</v>
      </c>
      <c r="C23" s="39" t="s">
        <v>6</v>
      </c>
      <c r="D23" s="39" t="s">
        <v>35</v>
      </c>
      <c r="E23" s="39" t="s">
        <v>99</v>
      </c>
      <c r="F23" s="39" t="s">
        <v>100</v>
      </c>
      <c r="G23" s="39" t="s">
        <v>39</v>
      </c>
      <c r="H23" s="40"/>
      <c r="I23" s="10">
        <f t="shared" si="3"/>
        <v>0</v>
      </c>
      <c r="K23" s="41">
        <v>0</v>
      </c>
      <c r="L23" s="42" t="e">
        <f t="shared" si="4"/>
        <v>#DIV/0!</v>
      </c>
      <c r="M23" s="51">
        <v>4814120.0699999994</v>
      </c>
      <c r="N23" s="51">
        <v>103715822</v>
      </c>
      <c r="O23" s="51" t="e">
        <f t="shared" si="8"/>
        <v>#DIV/0!</v>
      </c>
      <c r="P23" s="44">
        <v>98901701.930000007</v>
      </c>
      <c r="Q23" s="45" t="e">
        <f t="shared" si="1"/>
        <v>#DIV/0!</v>
      </c>
      <c r="R23" s="11" t="e">
        <f t="shared" si="5"/>
        <v>#DIV/0!</v>
      </c>
      <c r="S23" s="45" t="e">
        <f t="shared" si="6"/>
        <v>#DIV/0!</v>
      </c>
      <c r="T23" s="45" t="e">
        <f t="shared" si="2"/>
        <v>#DIV/0!</v>
      </c>
      <c r="U23" s="46" t="e">
        <v>#DIV/0!</v>
      </c>
    </row>
    <row r="24" spans="1:21" x14ac:dyDescent="0.3">
      <c r="A24" s="2">
        <v>1</v>
      </c>
      <c r="B24" s="2" t="s">
        <v>5</v>
      </c>
      <c r="C24" s="2" t="s">
        <v>6</v>
      </c>
      <c r="D24" s="2" t="s">
        <v>35</v>
      </c>
      <c r="E24" s="2" t="s">
        <v>101</v>
      </c>
      <c r="F24" s="2" t="s">
        <v>102</v>
      </c>
      <c r="G24" s="2" t="s">
        <v>10</v>
      </c>
      <c r="H24" s="10">
        <v>239</v>
      </c>
      <c r="I24" s="10">
        <f t="shared" si="3"/>
        <v>205.54</v>
      </c>
      <c r="J24" s="2">
        <v>133</v>
      </c>
      <c r="K24" s="12">
        <v>18</v>
      </c>
      <c r="L24" s="37">
        <f t="shared" si="4"/>
        <v>7.5313807531380755E-2</v>
      </c>
      <c r="M24" s="7">
        <v>4814120.0699999994</v>
      </c>
      <c r="N24" s="7">
        <v>103715822</v>
      </c>
      <c r="O24" s="7">
        <f t="shared" si="8"/>
        <v>267451.11499999999</v>
      </c>
      <c r="P24" s="5">
        <v>98901701.930000007</v>
      </c>
      <c r="Q24" s="11">
        <f t="shared" si="1"/>
        <v>387.79356743380936</v>
      </c>
      <c r="R24" s="11">
        <f t="shared" si="5"/>
        <v>182.25356743380937</v>
      </c>
      <c r="S24" s="54">
        <f>0.25*R24</f>
        <v>45.563391858452341</v>
      </c>
      <c r="T24" s="11">
        <f t="shared" si="2"/>
        <v>284.56339185845235</v>
      </c>
      <c r="U24" s="53">
        <v>284.56339185845235</v>
      </c>
    </row>
    <row r="25" spans="1:21" x14ac:dyDescent="0.3">
      <c r="A25" s="2">
        <v>1</v>
      </c>
      <c r="B25" s="2" t="s">
        <v>5</v>
      </c>
      <c r="C25" s="2" t="s">
        <v>6</v>
      </c>
      <c r="D25" s="2" t="s">
        <v>35</v>
      </c>
      <c r="E25" s="2" t="s">
        <v>103</v>
      </c>
      <c r="F25" s="2" t="s">
        <v>104</v>
      </c>
      <c r="G25" s="2" t="s">
        <v>105</v>
      </c>
      <c r="H25" s="10">
        <v>61</v>
      </c>
      <c r="I25" s="10">
        <f t="shared" si="3"/>
        <v>52.46</v>
      </c>
      <c r="J25" s="2">
        <v>4</v>
      </c>
      <c r="K25" s="12">
        <v>1</v>
      </c>
      <c r="L25" s="37">
        <f t="shared" si="4"/>
        <v>1.6393442622950821E-2</v>
      </c>
      <c r="M25" s="7">
        <v>4814120.0699999994</v>
      </c>
      <c r="N25" s="7">
        <v>103715822</v>
      </c>
      <c r="O25" s="7">
        <f t="shared" si="8"/>
        <v>4814120.0699999994</v>
      </c>
      <c r="P25" s="5">
        <v>98901701.930000007</v>
      </c>
      <c r="Q25" s="11">
        <f t="shared" si="1"/>
        <v>21.544087079656077</v>
      </c>
      <c r="R25" s="11">
        <f t="shared" si="5"/>
        <v>-30.915912920343924</v>
      </c>
      <c r="S25" s="11">
        <f t="shared" si="6"/>
        <v>-15.457956460171962</v>
      </c>
      <c r="T25" s="11">
        <f t="shared" si="2"/>
        <v>45.542043539828036</v>
      </c>
      <c r="U25" s="36">
        <v>45.542043539828036</v>
      </c>
    </row>
    <row r="26" spans="1:21" x14ac:dyDescent="0.3">
      <c r="A26" s="2">
        <v>1</v>
      </c>
      <c r="B26" s="2" t="s">
        <v>36</v>
      </c>
      <c r="C26" s="2" t="s">
        <v>6</v>
      </c>
      <c r="D26" s="2" t="s">
        <v>7</v>
      </c>
      <c r="E26" s="2" t="s">
        <v>88</v>
      </c>
      <c r="F26" s="2" t="s">
        <v>89</v>
      </c>
      <c r="G26" s="2" t="s">
        <v>31</v>
      </c>
      <c r="H26" s="10">
        <v>167</v>
      </c>
      <c r="I26" s="10">
        <f t="shared" si="3"/>
        <v>143.62</v>
      </c>
      <c r="J26" s="2">
        <v>136</v>
      </c>
      <c r="K26" s="12">
        <v>28</v>
      </c>
      <c r="L26" s="37">
        <f t="shared" si="4"/>
        <v>0.16766467065868262</v>
      </c>
      <c r="M26" s="6">
        <v>1491884.88</v>
      </c>
      <c r="N26" s="6">
        <v>11226217</v>
      </c>
      <c r="O26" s="6">
        <f t="shared" si="8"/>
        <v>53281.602857142854</v>
      </c>
      <c r="P26" s="5">
        <v>9734332.120000001</v>
      </c>
      <c r="Q26" s="11">
        <f t="shared" si="1"/>
        <v>210.69593251725965</v>
      </c>
      <c r="R26" s="11">
        <f t="shared" si="5"/>
        <v>67.075932517259645</v>
      </c>
      <c r="S26" s="11">
        <f t="shared" si="6"/>
        <v>33.537966258629822</v>
      </c>
      <c r="T26" s="11">
        <f t="shared" si="2"/>
        <v>200.53796625862981</v>
      </c>
      <c r="U26" s="36">
        <v>200.53796625862981</v>
      </c>
    </row>
    <row r="27" spans="1:21" x14ac:dyDescent="0.3">
      <c r="A27" s="2">
        <v>1</v>
      </c>
      <c r="B27" s="2" t="s">
        <v>36</v>
      </c>
      <c r="C27" s="2" t="s">
        <v>6</v>
      </c>
      <c r="D27" s="2" t="s">
        <v>7</v>
      </c>
      <c r="E27" s="2" t="s">
        <v>92</v>
      </c>
      <c r="F27" s="2" t="s">
        <v>93</v>
      </c>
      <c r="G27" s="2" t="s">
        <v>94</v>
      </c>
      <c r="H27" s="10">
        <v>132</v>
      </c>
      <c r="I27" s="10">
        <f t="shared" si="3"/>
        <v>113.52</v>
      </c>
      <c r="J27" s="2">
        <v>31</v>
      </c>
      <c r="K27" s="12">
        <v>1</v>
      </c>
      <c r="L27" s="37">
        <f t="shared" si="4"/>
        <v>7.575757575757576E-3</v>
      </c>
      <c r="M27" s="6">
        <v>1491884.88</v>
      </c>
      <c r="N27" s="6">
        <v>11226217</v>
      </c>
      <c r="O27" s="6">
        <f t="shared" si="8"/>
        <v>1491884.88</v>
      </c>
      <c r="P27" s="5">
        <v>9734332.120000001</v>
      </c>
      <c r="Q27" s="11">
        <f t="shared" si="1"/>
        <v>7.5248547327592732</v>
      </c>
      <c r="R27" s="11">
        <f t="shared" si="5"/>
        <v>-105.99514526724073</v>
      </c>
      <c r="S27" s="11">
        <f t="shared" si="6"/>
        <v>-52.997572633620365</v>
      </c>
      <c r="T27" s="11">
        <f t="shared" si="2"/>
        <v>79.002427366379635</v>
      </c>
      <c r="U27" s="36">
        <v>79.002427366379635</v>
      </c>
    </row>
    <row r="28" spans="1:21" x14ac:dyDescent="0.3">
      <c r="A28" s="2">
        <v>1</v>
      </c>
      <c r="B28" s="2" t="s">
        <v>36</v>
      </c>
      <c r="C28" s="2" t="s">
        <v>6</v>
      </c>
      <c r="D28" s="2" t="s">
        <v>7</v>
      </c>
      <c r="E28" s="2" t="s">
        <v>101</v>
      </c>
      <c r="F28" s="2" t="s">
        <v>102</v>
      </c>
      <c r="G28" s="2" t="s">
        <v>10</v>
      </c>
      <c r="H28" s="10">
        <v>29</v>
      </c>
      <c r="I28" s="10">
        <f t="shared" si="3"/>
        <v>24.94</v>
      </c>
      <c r="J28" s="2">
        <v>25</v>
      </c>
      <c r="K28" s="12">
        <v>30</v>
      </c>
      <c r="L28" s="37">
        <f t="shared" si="4"/>
        <v>1.0344827586206897</v>
      </c>
      <c r="M28" s="6">
        <v>1491884.88</v>
      </c>
      <c r="N28" s="6">
        <v>11226217</v>
      </c>
      <c r="O28" s="6">
        <f t="shared" si="8"/>
        <v>49729.495999999999</v>
      </c>
      <c r="P28" s="5">
        <v>9734332.120000001</v>
      </c>
      <c r="Q28" s="11">
        <f t="shared" si="1"/>
        <v>225.74564198277818</v>
      </c>
      <c r="R28" s="11">
        <f t="shared" si="5"/>
        <v>200.80564198277818</v>
      </c>
      <c r="S28" s="54">
        <f>0.25*R28</f>
        <v>50.201410495694546</v>
      </c>
      <c r="T28" s="11">
        <f t="shared" si="2"/>
        <v>79.201410495694546</v>
      </c>
      <c r="U28" s="53">
        <v>79.201410495694546</v>
      </c>
    </row>
    <row r="29" spans="1:21" x14ac:dyDescent="0.3">
      <c r="A29" s="2">
        <v>1</v>
      </c>
      <c r="B29" s="2" t="s">
        <v>36</v>
      </c>
      <c r="C29" s="2" t="s">
        <v>6</v>
      </c>
      <c r="D29" s="2" t="s">
        <v>7</v>
      </c>
      <c r="E29" s="2" t="s">
        <v>103</v>
      </c>
      <c r="F29" s="2" t="s">
        <v>104</v>
      </c>
      <c r="G29" s="2" t="s">
        <v>105</v>
      </c>
      <c r="H29" s="10">
        <v>13</v>
      </c>
      <c r="I29" s="10">
        <f t="shared" si="3"/>
        <v>11.18</v>
      </c>
      <c r="J29" s="2">
        <v>0</v>
      </c>
      <c r="K29" s="12">
        <v>0</v>
      </c>
      <c r="L29" s="37">
        <f t="shared" si="4"/>
        <v>0</v>
      </c>
      <c r="M29" s="6">
        <v>1491884.88</v>
      </c>
      <c r="N29" s="6">
        <v>11226217</v>
      </c>
      <c r="O29" s="48">
        <v>11226217</v>
      </c>
      <c r="P29" s="5">
        <v>9734332.120000001</v>
      </c>
      <c r="Q29" s="11">
        <f t="shared" si="1"/>
        <v>1</v>
      </c>
      <c r="R29" s="11">
        <f t="shared" si="5"/>
        <v>-10.18</v>
      </c>
      <c r="S29" s="11">
        <f t="shared" si="6"/>
        <v>-5.09</v>
      </c>
      <c r="T29" s="11">
        <f t="shared" si="2"/>
        <v>7.91</v>
      </c>
      <c r="U29" s="47">
        <v>7.91</v>
      </c>
    </row>
    <row r="30" spans="1:21" x14ac:dyDescent="0.3">
      <c r="A30" s="2">
        <v>1</v>
      </c>
      <c r="B30" s="2" t="s">
        <v>36</v>
      </c>
      <c r="C30" s="2" t="s">
        <v>6</v>
      </c>
      <c r="D30" s="2" t="s">
        <v>34</v>
      </c>
      <c r="E30" s="2" t="s">
        <v>88</v>
      </c>
      <c r="F30" s="2" t="s">
        <v>89</v>
      </c>
      <c r="G30" s="2" t="s">
        <v>31</v>
      </c>
      <c r="H30" s="10">
        <v>507</v>
      </c>
      <c r="I30" s="10">
        <f t="shared" si="3"/>
        <v>436.02</v>
      </c>
      <c r="J30" s="2">
        <v>347</v>
      </c>
      <c r="K30" s="12">
        <v>129</v>
      </c>
      <c r="L30" s="37">
        <f t="shared" si="4"/>
        <v>0.25443786982248523</v>
      </c>
      <c r="M30" s="8">
        <v>16675353.470000003</v>
      </c>
      <c r="N30" s="8">
        <v>68331381</v>
      </c>
      <c r="O30" s="8">
        <f t="shared" si="8"/>
        <v>129266.30596899227</v>
      </c>
      <c r="P30" s="5">
        <v>51656027.530000001</v>
      </c>
      <c r="Q30" s="11">
        <f t="shared" si="1"/>
        <v>528.60937339998702</v>
      </c>
      <c r="R30" s="11">
        <f t="shared" si="5"/>
        <v>92.589373399987039</v>
      </c>
      <c r="S30" s="11">
        <f t="shared" si="6"/>
        <v>46.29468669999352</v>
      </c>
      <c r="T30" s="11">
        <f t="shared" si="2"/>
        <v>553.29468669999346</v>
      </c>
      <c r="U30" s="36">
        <v>553.29468669999346</v>
      </c>
    </row>
    <row r="31" spans="1:21" x14ac:dyDescent="0.3">
      <c r="A31" s="2">
        <v>1</v>
      </c>
      <c r="B31" s="2" t="s">
        <v>36</v>
      </c>
      <c r="C31" s="2" t="s">
        <v>6</v>
      </c>
      <c r="D31" s="2" t="s">
        <v>34</v>
      </c>
      <c r="E31" s="2" t="s">
        <v>92</v>
      </c>
      <c r="F31" s="2" t="s">
        <v>93</v>
      </c>
      <c r="G31" s="2" t="s">
        <v>94</v>
      </c>
      <c r="H31" s="10">
        <v>804</v>
      </c>
      <c r="I31" s="10">
        <f t="shared" si="3"/>
        <v>691.43999999999994</v>
      </c>
      <c r="J31" s="2">
        <v>497</v>
      </c>
      <c r="K31" s="12">
        <v>70.3</v>
      </c>
      <c r="L31" s="37">
        <f t="shared" si="4"/>
        <v>8.7437810945273628E-2</v>
      </c>
      <c r="M31" s="8">
        <v>16675353.470000003</v>
      </c>
      <c r="N31" s="8">
        <v>68331381</v>
      </c>
      <c r="O31" s="8">
        <f t="shared" si="8"/>
        <v>237202.75206258896</v>
      </c>
      <c r="P31" s="5">
        <v>51656027.530000001</v>
      </c>
      <c r="Q31" s="11">
        <f t="shared" si="1"/>
        <v>288.07161976758977</v>
      </c>
      <c r="R31" s="11">
        <f t="shared" si="5"/>
        <v>-403.36838023241017</v>
      </c>
      <c r="S31" s="11">
        <f t="shared" si="6"/>
        <v>-201.68419011620509</v>
      </c>
      <c r="T31" s="11">
        <f t="shared" si="2"/>
        <v>602.31580988379494</v>
      </c>
      <c r="U31" s="36">
        <v>602.31580988379494</v>
      </c>
    </row>
    <row r="32" spans="1:21" x14ac:dyDescent="0.3">
      <c r="A32" s="2">
        <v>1</v>
      </c>
      <c r="B32" s="2" t="s">
        <v>36</v>
      </c>
      <c r="C32" s="2" t="s">
        <v>6</v>
      </c>
      <c r="D32" s="2" t="s">
        <v>34</v>
      </c>
      <c r="E32" s="2" t="s">
        <v>101</v>
      </c>
      <c r="F32" s="2" t="s">
        <v>102</v>
      </c>
      <c r="G32" s="2" t="s">
        <v>10</v>
      </c>
      <c r="H32" s="10">
        <v>174</v>
      </c>
      <c r="I32" s="10">
        <f t="shared" si="3"/>
        <v>149.63999999999999</v>
      </c>
      <c r="J32" s="2">
        <v>239</v>
      </c>
      <c r="K32" s="12">
        <v>156</v>
      </c>
      <c r="L32" s="37">
        <f t="shared" si="4"/>
        <v>0.89655172413793105</v>
      </c>
      <c r="M32" s="8">
        <v>16675353.470000003</v>
      </c>
      <c r="N32" s="8">
        <v>68331381</v>
      </c>
      <c r="O32" s="8">
        <f t="shared" si="8"/>
        <v>106893.29147435899</v>
      </c>
      <c r="P32" s="5">
        <v>51656027.530000001</v>
      </c>
      <c r="Q32" s="11">
        <f t="shared" si="1"/>
        <v>639.24854457672848</v>
      </c>
      <c r="R32" s="11">
        <f t="shared" si="5"/>
        <v>489.60854457672849</v>
      </c>
      <c r="S32" s="54">
        <f>0.25*R32</f>
        <v>122.40213614418212</v>
      </c>
      <c r="T32" s="11">
        <f t="shared" si="2"/>
        <v>296.40213614418212</v>
      </c>
      <c r="U32" s="53">
        <v>296.40213614418212</v>
      </c>
    </row>
    <row r="33" spans="1:21" x14ac:dyDescent="0.3">
      <c r="A33" s="2">
        <v>1</v>
      </c>
      <c r="B33" s="2" t="s">
        <v>36</v>
      </c>
      <c r="C33" s="2" t="s">
        <v>6</v>
      </c>
      <c r="D33" s="2" t="s">
        <v>34</v>
      </c>
      <c r="E33" s="2" t="s">
        <v>103</v>
      </c>
      <c r="F33" s="2" t="s">
        <v>104</v>
      </c>
      <c r="G33" s="2" t="s">
        <v>105</v>
      </c>
      <c r="H33" s="10">
        <v>67</v>
      </c>
      <c r="I33" s="10">
        <f t="shared" si="3"/>
        <v>57.62</v>
      </c>
      <c r="J33" s="2">
        <v>27</v>
      </c>
      <c r="K33" s="12">
        <v>1</v>
      </c>
      <c r="L33" s="37">
        <f t="shared" si="4"/>
        <v>1.4925373134328358E-2</v>
      </c>
      <c r="M33" s="8">
        <v>16675353.470000003</v>
      </c>
      <c r="N33" s="8">
        <v>68331381</v>
      </c>
      <c r="O33" s="8">
        <f t="shared" si="8"/>
        <v>16675353.470000003</v>
      </c>
      <c r="P33" s="5">
        <v>51656027.530000001</v>
      </c>
      <c r="Q33" s="11">
        <f t="shared" si="1"/>
        <v>4.0977470806200538</v>
      </c>
      <c r="R33" s="11">
        <f t="shared" si="5"/>
        <v>-53.522252919379945</v>
      </c>
      <c r="S33" s="11">
        <f t="shared" si="6"/>
        <v>-26.761126459689972</v>
      </c>
      <c r="T33" s="11">
        <f t="shared" si="2"/>
        <v>40.238873540310024</v>
      </c>
      <c r="U33" s="36">
        <v>40.238873540310024</v>
      </c>
    </row>
    <row r="34" spans="1:21" x14ac:dyDescent="0.3">
      <c r="A34" s="2">
        <v>1</v>
      </c>
      <c r="B34" s="2" t="s">
        <v>36</v>
      </c>
      <c r="C34" s="2" t="s">
        <v>6</v>
      </c>
      <c r="D34" s="2" t="s">
        <v>35</v>
      </c>
      <c r="E34" s="2" t="s">
        <v>88</v>
      </c>
      <c r="F34" s="2" t="s">
        <v>89</v>
      </c>
      <c r="G34" s="2" t="s">
        <v>31</v>
      </c>
      <c r="H34" s="10">
        <v>209</v>
      </c>
      <c r="I34" s="10">
        <f t="shared" si="3"/>
        <v>179.74</v>
      </c>
      <c r="J34" s="2">
        <v>74</v>
      </c>
      <c r="K34" s="12">
        <v>23</v>
      </c>
      <c r="L34" s="37">
        <f t="shared" si="4"/>
        <v>0.11004784688995216</v>
      </c>
      <c r="M34" s="7">
        <v>6407689.6700000018</v>
      </c>
      <c r="N34" s="7">
        <v>36122441</v>
      </c>
      <c r="O34" s="7">
        <f t="shared" si="8"/>
        <v>278595.20304347837</v>
      </c>
      <c r="P34" s="5">
        <v>29714751.329999998</v>
      </c>
      <c r="Q34" s="11">
        <f t="shared" ref="Q34:Q65" si="9">N34/O34</f>
        <v>129.65923535432384</v>
      </c>
      <c r="R34" s="11">
        <f t="shared" si="5"/>
        <v>-50.080764645676169</v>
      </c>
      <c r="S34" s="11">
        <f t="shared" si="6"/>
        <v>-25.040382322838084</v>
      </c>
      <c r="T34" s="11">
        <f t="shared" ref="T34:T40" si="10">H34+S34</f>
        <v>183.95961767716193</v>
      </c>
      <c r="U34" s="36">
        <v>183.95961767716193</v>
      </c>
    </row>
    <row r="35" spans="1:21" x14ac:dyDescent="0.3">
      <c r="A35" s="2">
        <v>1</v>
      </c>
      <c r="B35" s="2" t="s">
        <v>36</v>
      </c>
      <c r="C35" s="2" t="s">
        <v>6</v>
      </c>
      <c r="D35" s="2" t="s">
        <v>35</v>
      </c>
      <c r="E35" s="2" t="s">
        <v>92</v>
      </c>
      <c r="F35" s="2" t="s">
        <v>93</v>
      </c>
      <c r="G35" s="2" t="s">
        <v>94</v>
      </c>
      <c r="H35" s="10">
        <v>515</v>
      </c>
      <c r="I35" s="10">
        <f t="shared" si="3"/>
        <v>442.9</v>
      </c>
      <c r="J35" s="2">
        <v>190</v>
      </c>
      <c r="K35" s="12">
        <v>61.3</v>
      </c>
      <c r="L35" s="37">
        <f t="shared" si="4"/>
        <v>0.11902912621359223</v>
      </c>
      <c r="M35" s="7">
        <v>6407689.6700000018</v>
      </c>
      <c r="N35" s="7">
        <v>36122441</v>
      </c>
      <c r="O35" s="7">
        <f t="shared" si="8"/>
        <v>104530.01092985322</v>
      </c>
      <c r="P35" s="5">
        <v>29714751.329999998</v>
      </c>
      <c r="Q35" s="11">
        <f t="shared" si="9"/>
        <v>345.57004900956747</v>
      </c>
      <c r="R35" s="11">
        <f t="shared" si="5"/>
        <v>-97.329950990432508</v>
      </c>
      <c r="S35" s="11">
        <f t="shared" si="6"/>
        <v>-48.664975495216254</v>
      </c>
      <c r="T35" s="11">
        <f t="shared" si="10"/>
        <v>466.33502450478375</v>
      </c>
      <c r="U35" s="36">
        <v>466.33502450478375</v>
      </c>
    </row>
    <row r="36" spans="1:21" x14ac:dyDescent="0.3">
      <c r="A36" s="2">
        <v>1</v>
      </c>
      <c r="B36" s="2" t="s">
        <v>36</v>
      </c>
      <c r="C36" s="2" t="s">
        <v>6</v>
      </c>
      <c r="D36" s="2" t="s">
        <v>35</v>
      </c>
      <c r="E36" s="2" t="s">
        <v>101</v>
      </c>
      <c r="F36" s="2" t="s">
        <v>102</v>
      </c>
      <c r="G36" s="2" t="s">
        <v>10</v>
      </c>
      <c r="H36" s="10">
        <v>95</v>
      </c>
      <c r="I36" s="10">
        <f t="shared" si="3"/>
        <v>81.7</v>
      </c>
      <c r="J36" s="2">
        <v>82</v>
      </c>
      <c r="K36" s="12">
        <v>43</v>
      </c>
      <c r="L36" s="37">
        <f t="shared" si="4"/>
        <v>0.45263157894736844</v>
      </c>
      <c r="M36" s="7">
        <v>6407689.6700000018</v>
      </c>
      <c r="N36" s="7">
        <v>36122441</v>
      </c>
      <c r="O36" s="7">
        <f t="shared" si="8"/>
        <v>149016.03883720934</v>
      </c>
      <c r="P36" s="5">
        <v>29714751.329999998</v>
      </c>
      <c r="Q36" s="11">
        <f t="shared" si="9"/>
        <v>242.40639653199676</v>
      </c>
      <c r="R36" s="11">
        <f t="shared" si="5"/>
        <v>160.70639653199675</v>
      </c>
      <c r="S36" s="54">
        <f>0.25*R36</f>
        <v>40.176599132999186</v>
      </c>
      <c r="T36" s="11">
        <f t="shared" si="10"/>
        <v>135.17659913299917</v>
      </c>
      <c r="U36" s="53">
        <v>135.17659913299917</v>
      </c>
    </row>
    <row r="37" spans="1:21" x14ac:dyDescent="0.3">
      <c r="A37" s="2">
        <v>1</v>
      </c>
      <c r="B37" s="2" t="s">
        <v>36</v>
      </c>
      <c r="C37" s="2" t="s">
        <v>6</v>
      </c>
      <c r="D37" s="2" t="s">
        <v>35</v>
      </c>
      <c r="E37" s="2" t="s">
        <v>103</v>
      </c>
      <c r="F37" s="2" t="s">
        <v>104</v>
      </c>
      <c r="G37" s="2" t="s">
        <v>105</v>
      </c>
      <c r="H37" s="10">
        <v>60</v>
      </c>
      <c r="I37" s="10">
        <f t="shared" si="3"/>
        <v>51.6</v>
      </c>
      <c r="J37" s="2">
        <v>8</v>
      </c>
      <c r="K37" s="12">
        <v>1</v>
      </c>
      <c r="L37" s="37">
        <f t="shared" si="4"/>
        <v>1.6666666666666666E-2</v>
      </c>
      <c r="M37" s="7">
        <v>6407689.6700000018</v>
      </c>
      <c r="N37" s="7">
        <v>36122441</v>
      </c>
      <c r="O37" s="7">
        <f t="shared" si="8"/>
        <v>6407689.6700000018</v>
      </c>
      <c r="P37" s="5">
        <v>29714751.329999998</v>
      </c>
      <c r="Q37" s="11">
        <f t="shared" si="9"/>
        <v>5.6373580588836463</v>
      </c>
      <c r="R37" s="11">
        <f t="shared" si="5"/>
        <v>-45.962641941116352</v>
      </c>
      <c r="S37" s="11">
        <f t="shared" si="6"/>
        <v>-22.981320970558176</v>
      </c>
      <c r="T37" s="11">
        <f t="shared" si="10"/>
        <v>37.018679029441827</v>
      </c>
      <c r="U37" s="36">
        <v>37.018679029441827</v>
      </c>
    </row>
    <row r="38" spans="1:21" x14ac:dyDescent="0.3">
      <c r="A38" s="2">
        <v>1</v>
      </c>
      <c r="B38" s="2" t="s">
        <v>45</v>
      </c>
      <c r="C38" s="2" t="s">
        <v>6</v>
      </c>
      <c r="D38" s="2" t="s">
        <v>7</v>
      </c>
      <c r="E38" s="2" t="s">
        <v>106</v>
      </c>
      <c r="F38" s="2" t="s">
        <v>107</v>
      </c>
      <c r="G38" s="2" t="s">
        <v>31</v>
      </c>
      <c r="H38" s="10">
        <v>111</v>
      </c>
      <c r="I38" s="10">
        <f t="shared" si="3"/>
        <v>95.46</v>
      </c>
      <c r="J38" s="2">
        <v>157</v>
      </c>
      <c r="K38" s="12">
        <v>46</v>
      </c>
      <c r="L38" s="37">
        <f t="shared" si="4"/>
        <v>0.4144144144144144</v>
      </c>
      <c r="M38" s="6">
        <v>6819777.7700000014</v>
      </c>
      <c r="N38" s="6">
        <v>31807628</v>
      </c>
      <c r="O38" s="6">
        <f t="shared" si="8"/>
        <v>148256.03847826089</v>
      </c>
      <c r="P38" s="5">
        <v>24987850.229999997</v>
      </c>
      <c r="Q38" s="11">
        <f t="shared" si="9"/>
        <v>214.54524433865825</v>
      </c>
      <c r="R38" s="11">
        <f t="shared" si="5"/>
        <v>119.08524433865826</v>
      </c>
      <c r="S38" s="11">
        <f t="shared" si="6"/>
        <v>59.542622169329128</v>
      </c>
      <c r="T38" s="11">
        <f t="shared" si="10"/>
        <v>170.54262216932912</v>
      </c>
      <c r="U38" s="36">
        <v>170.54262216932912</v>
      </c>
    </row>
    <row r="39" spans="1:21" x14ac:dyDescent="0.3">
      <c r="A39" s="2">
        <v>1</v>
      </c>
      <c r="B39" s="2" t="s">
        <v>45</v>
      </c>
      <c r="C39" s="2" t="s">
        <v>6</v>
      </c>
      <c r="D39" s="2" t="s">
        <v>7</v>
      </c>
      <c r="E39" s="2" t="s">
        <v>108</v>
      </c>
      <c r="F39" s="2" t="s">
        <v>109</v>
      </c>
      <c r="G39" s="2" t="s">
        <v>31</v>
      </c>
      <c r="H39" s="10">
        <v>126</v>
      </c>
      <c r="I39" s="10">
        <f t="shared" si="3"/>
        <v>108.36</v>
      </c>
      <c r="J39" s="2">
        <v>122</v>
      </c>
      <c r="K39" s="12">
        <v>38</v>
      </c>
      <c r="L39" s="37">
        <f t="shared" si="4"/>
        <v>0.30158730158730157</v>
      </c>
      <c r="M39" s="6">
        <v>6819777.7700000014</v>
      </c>
      <c r="N39" s="6">
        <v>31807628</v>
      </c>
      <c r="O39" s="6">
        <f t="shared" si="8"/>
        <v>179467.83605263161</v>
      </c>
      <c r="P39" s="5">
        <v>24987850.229999997</v>
      </c>
      <c r="Q39" s="11">
        <f t="shared" si="9"/>
        <v>177.23302793193506</v>
      </c>
      <c r="R39" s="11">
        <f t="shared" si="5"/>
        <v>68.873027931935056</v>
      </c>
      <c r="S39" s="11">
        <f t="shared" si="6"/>
        <v>34.436513965967528</v>
      </c>
      <c r="T39" s="11">
        <f t="shared" si="10"/>
        <v>160.43651396596752</v>
      </c>
      <c r="U39" s="36">
        <v>160.43651396596752</v>
      </c>
    </row>
    <row r="40" spans="1:21" x14ac:dyDescent="0.3">
      <c r="A40" s="2">
        <v>1</v>
      </c>
      <c r="B40" s="2" t="s">
        <v>45</v>
      </c>
      <c r="C40" s="2" t="s">
        <v>6</v>
      </c>
      <c r="D40" s="2" t="s">
        <v>7</v>
      </c>
      <c r="E40" s="2" t="s">
        <v>92</v>
      </c>
      <c r="F40" s="2" t="s">
        <v>93</v>
      </c>
      <c r="G40" s="2" t="s">
        <v>94</v>
      </c>
      <c r="H40" s="10">
        <v>1300</v>
      </c>
      <c r="I40" s="10">
        <f t="shared" si="3"/>
        <v>1118</v>
      </c>
      <c r="J40" s="2">
        <v>735</v>
      </c>
      <c r="K40" s="12">
        <v>123.15</v>
      </c>
      <c r="L40" s="37">
        <f t="shared" si="4"/>
        <v>9.473076923076923E-2</v>
      </c>
      <c r="M40" s="6">
        <v>6819777.7700000014</v>
      </c>
      <c r="N40" s="6">
        <v>31807628</v>
      </c>
      <c r="O40" s="6">
        <f t="shared" si="8"/>
        <v>55377.813804303703</v>
      </c>
      <c r="P40" s="5">
        <v>24987850.229999997</v>
      </c>
      <c r="Q40" s="11">
        <f t="shared" si="9"/>
        <v>574.37493131099484</v>
      </c>
      <c r="R40" s="11">
        <f t="shared" si="5"/>
        <v>-543.62506868900516</v>
      </c>
      <c r="S40" s="11">
        <f t="shared" si="6"/>
        <v>-271.81253434450258</v>
      </c>
      <c r="T40" s="11">
        <f t="shared" si="10"/>
        <v>1028.1874656554974</v>
      </c>
      <c r="U40" s="36">
        <v>1028.1874656554974</v>
      </c>
    </row>
    <row r="41" spans="1:21" x14ac:dyDescent="0.3">
      <c r="A41" s="2">
        <v>1</v>
      </c>
      <c r="B41" s="2" t="s">
        <v>45</v>
      </c>
      <c r="C41" s="2" t="s">
        <v>6</v>
      </c>
      <c r="D41" s="2" t="s">
        <v>7</v>
      </c>
      <c r="E41" s="2" t="s">
        <v>101</v>
      </c>
      <c r="F41" s="2" t="s">
        <v>102</v>
      </c>
      <c r="G41" s="2" t="s">
        <v>10</v>
      </c>
      <c r="H41" s="10">
        <v>102</v>
      </c>
      <c r="I41" s="10">
        <f t="shared" si="3"/>
        <v>87.72</v>
      </c>
      <c r="J41" s="2">
        <v>155</v>
      </c>
      <c r="K41" s="12">
        <v>72</v>
      </c>
      <c r="L41" s="37">
        <f t="shared" si="4"/>
        <v>0.70588235294117652</v>
      </c>
      <c r="M41" s="6">
        <v>6819777.7700000014</v>
      </c>
      <c r="N41" s="6">
        <v>31807628</v>
      </c>
      <c r="O41" s="6">
        <f t="shared" si="8"/>
        <v>94719.135694444471</v>
      </c>
      <c r="P41" s="5">
        <v>24987850.229999997</v>
      </c>
      <c r="Q41" s="11">
        <f t="shared" si="9"/>
        <v>335.8099476605085</v>
      </c>
      <c r="R41" s="11">
        <f t="shared" si="5"/>
        <v>248.0899476605085</v>
      </c>
      <c r="S41" s="54">
        <f>0.25*R41</f>
        <v>62.022486915127125</v>
      </c>
      <c r="T41" s="11">
        <f>I41+S41</f>
        <v>149.74248691512713</v>
      </c>
      <c r="U41" s="53">
        <v>149.74248691512713</v>
      </c>
    </row>
    <row r="42" spans="1:21" x14ac:dyDescent="0.3">
      <c r="A42" s="2">
        <v>1</v>
      </c>
      <c r="B42" s="2" t="s">
        <v>45</v>
      </c>
      <c r="C42" s="2" t="s">
        <v>6</v>
      </c>
      <c r="D42" s="2" t="s">
        <v>7</v>
      </c>
      <c r="E42" s="2" t="s">
        <v>103</v>
      </c>
      <c r="F42" s="2" t="s">
        <v>104</v>
      </c>
      <c r="G42" s="2" t="s">
        <v>105</v>
      </c>
      <c r="H42" s="10">
        <v>24</v>
      </c>
      <c r="I42" s="10">
        <f t="shared" si="3"/>
        <v>20.64</v>
      </c>
      <c r="J42" s="2">
        <v>39</v>
      </c>
      <c r="K42" s="12">
        <v>21</v>
      </c>
      <c r="L42" s="37">
        <f t="shared" si="4"/>
        <v>0.875</v>
      </c>
      <c r="M42" s="6">
        <v>6819777.7700000014</v>
      </c>
      <c r="N42" s="6">
        <v>31807628</v>
      </c>
      <c r="O42" s="6">
        <f t="shared" si="8"/>
        <v>324751.32238095242</v>
      </c>
      <c r="P42" s="5">
        <v>24987850.229999997</v>
      </c>
      <c r="Q42" s="11">
        <f t="shared" si="9"/>
        <v>97.944568067648333</v>
      </c>
      <c r="R42" s="11">
        <f t="shared" si="5"/>
        <v>77.304568067648333</v>
      </c>
      <c r="S42" s="11">
        <f t="shared" si="6"/>
        <v>38.652284033824166</v>
      </c>
      <c r="T42" s="11">
        <f t="shared" ref="T42:T105" si="11">I42+S42</f>
        <v>59.292284033824167</v>
      </c>
      <c r="U42" s="36">
        <v>59.292284033824167</v>
      </c>
    </row>
    <row r="43" spans="1:21" x14ac:dyDescent="0.3">
      <c r="A43" s="2">
        <v>1</v>
      </c>
      <c r="B43" s="2" t="s">
        <v>45</v>
      </c>
      <c r="C43" s="2" t="s">
        <v>6</v>
      </c>
      <c r="D43" s="2" t="s">
        <v>7</v>
      </c>
      <c r="E43" s="2" t="s">
        <v>110</v>
      </c>
      <c r="F43" s="2" t="s">
        <v>111</v>
      </c>
      <c r="G43" s="2" t="s">
        <v>10</v>
      </c>
      <c r="H43" s="10">
        <v>255</v>
      </c>
      <c r="I43" s="10">
        <f t="shared" si="3"/>
        <v>219.29999999999998</v>
      </c>
      <c r="J43" s="2">
        <v>103</v>
      </c>
      <c r="K43" s="12" t="s">
        <v>148</v>
      </c>
      <c r="L43" s="37" t="e">
        <f t="shared" si="4"/>
        <v>#VALUE!</v>
      </c>
      <c r="M43" s="6">
        <v>6819777.7700000014</v>
      </c>
      <c r="N43" s="6">
        <v>31807628</v>
      </c>
      <c r="O43" s="6" t="e">
        <f t="shared" si="8"/>
        <v>#VALUE!</v>
      </c>
      <c r="P43" s="5">
        <v>24987850.229999997</v>
      </c>
      <c r="Q43" s="11" t="e">
        <f t="shared" si="9"/>
        <v>#VALUE!</v>
      </c>
      <c r="R43" s="11" t="e">
        <f t="shared" si="5"/>
        <v>#VALUE!</v>
      </c>
      <c r="S43" s="11" t="e">
        <f t="shared" si="6"/>
        <v>#VALUE!</v>
      </c>
      <c r="T43" s="11" t="e">
        <f t="shared" si="11"/>
        <v>#VALUE!</v>
      </c>
      <c r="U43" s="47">
        <v>219</v>
      </c>
    </row>
    <row r="44" spans="1:21" x14ac:dyDescent="0.3">
      <c r="A44" s="2">
        <v>1</v>
      </c>
      <c r="B44" s="2" t="s">
        <v>45</v>
      </c>
      <c r="C44" s="2" t="s">
        <v>6</v>
      </c>
      <c r="D44" s="2" t="s">
        <v>34</v>
      </c>
      <c r="E44" s="2" t="s">
        <v>106</v>
      </c>
      <c r="F44" s="2" t="s">
        <v>107</v>
      </c>
      <c r="G44" s="2" t="s">
        <v>31</v>
      </c>
      <c r="H44" s="10">
        <v>543</v>
      </c>
      <c r="I44" s="10">
        <f t="shared" si="3"/>
        <v>466.98</v>
      </c>
      <c r="J44" s="2">
        <v>1559</v>
      </c>
      <c r="K44" s="12">
        <v>263</v>
      </c>
      <c r="L44" s="37">
        <f t="shared" si="4"/>
        <v>0.48434622467771637</v>
      </c>
      <c r="M44" s="8">
        <v>54227823.049999982</v>
      </c>
      <c r="N44" s="8">
        <v>192236668</v>
      </c>
      <c r="O44" s="8">
        <f t="shared" si="8"/>
        <v>206189.44125475278</v>
      </c>
      <c r="P44" s="5">
        <v>138008844.95000002</v>
      </c>
      <c r="Q44" s="11">
        <f t="shared" si="9"/>
        <v>932.33032123350222</v>
      </c>
      <c r="R44" s="11">
        <f t="shared" si="5"/>
        <v>465.3503212335022</v>
      </c>
      <c r="S44" s="11">
        <f t="shared" si="6"/>
        <v>232.6751606167511</v>
      </c>
      <c r="T44" s="11">
        <f t="shared" si="11"/>
        <v>699.65516061675112</v>
      </c>
      <c r="U44" s="36">
        <v>699.65516061675112</v>
      </c>
    </row>
    <row r="45" spans="1:21" x14ac:dyDescent="0.3">
      <c r="A45" s="2">
        <v>1</v>
      </c>
      <c r="B45" s="2" t="s">
        <v>45</v>
      </c>
      <c r="C45" s="2" t="s">
        <v>6</v>
      </c>
      <c r="D45" s="2" t="s">
        <v>34</v>
      </c>
      <c r="E45" s="2" t="s">
        <v>108</v>
      </c>
      <c r="F45" s="2" t="s">
        <v>109</v>
      </c>
      <c r="G45" s="2" t="s">
        <v>31</v>
      </c>
      <c r="H45" s="10">
        <v>304</v>
      </c>
      <c r="I45" s="10">
        <f t="shared" si="3"/>
        <v>261.44</v>
      </c>
      <c r="J45" s="2">
        <v>736</v>
      </c>
      <c r="K45" s="12">
        <v>207</v>
      </c>
      <c r="L45" s="37">
        <f t="shared" si="4"/>
        <v>0.68092105263157898</v>
      </c>
      <c r="M45" s="8">
        <v>54227823.049999982</v>
      </c>
      <c r="N45" s="8">
        <v>192236668</v>
      </c>
      <c r="O45" s="8">
        <f t="shared" si="8"/>
        <v>261970.15966183567</v>
      </c>
      <c r="P45" s="5">
        <v>138008844.95000002</v>
      </c>
      <c r="Q45" s="11">
        <f t="shared" si="9"/>
        <v>733.81131747275651</v>
      </c>
      <c r="R45" s="11">
        <f t="shared" si="5"/>
        <v>472.37131747275652</v>
      </c>
      <c r="S45" s="11">
        <f t="shared" si="6"/>
        <v>236.18565873637826</v>
      </c>
      <c r="T45" s="11">
        <f t="shared" si="11"/>
        <v>497.62565873637823</v>
      </c>
      <c r="U45" s="36">
        <v>497.62565873637823</v>
      </c>
    </row>
    <row r="46" spans="1:21" x14ac:dyDescent="0.3">
      <c r="A46" s="2">
        <v>1</v>
      </c>
      <c r="B46" s="2" t="s">
        <v>45</v>
      </c>
      <c r="C46" s="2" t="s">
        <v>6</v>
      </c>
      <c r="D46" s="2" t="s">
        <v>34</v>
      </c>
      <c r="E46" s="2" t="s">
        <v>92</v>
      </c>
      <c r="F46" s="2" t="s">
        <v>93</v>
      </c>
      <c r="G46" s="2" t="s">
        <v>94</v>
      </c>
      <c r="H46" s="10">
        <v>6343</v>
      </c>
      <c r="I46" s="10">
        <f t="shared" si="3"/>
        <v>5454.98</v>
      </c>
      <c r="J46" s="2">
        <v>3500</v>
      </c>
      <c r="K46" s="12">
        <v>788.35</v>
      </c>
      <c r="L46" s="37">
        <f t="shared" si="4"/>
        <v>0.12428661516632508</v>
      </c>
      <c r="M46" s="8">
        <v>54227823.049999982</v>
      </c>
      <c r="N46" s="8">
        <v>192236668</v>
      </c>
      <c r="O46" s="8">
        <f t="shared" si="8"/>
        <v>68786.481955983996</v>
      </c>
      <c r="P46" s="5">
        <v>138008844.95000002</v>
      </c>
      <c r="Q46" s="11">
        <f t="shared" si="9"/>
        <v>2794.6867252639981</v>
      </c>
      <c r="R46" s="11">
        <f t="shared" si="5"/>
        <v>-2660.2932747360014</v>
      </c>
      <c r="S46" s="11">
        <f t="shared" si="6"/>
        <v>-1330.1466373680007</v>
      </c>
      <c r="T46" s="11">
        <f t="shared" si="11"/>
        <v>4124.8333626319991</v>
      </c>
      <c r="U46" s="36">
        <v>4124.8333626319991</v>
      </c>
    </row>
    <row r="47" spans="1:21" x14ac:dyDescent="0.3">
      <c r="A47" s="2">
        <v>1</v>
      </c>
      <c r="B47" s="2" t="s">
        <v>45</v>
      </c>
      <c r="C47" s="2" t="s">
        <v>6</v>
      </c>
      <c r="D47" s="2" t="s">
        <v>34</v>
      </c>
      <c r="E47" s="2" t="s">
        <v>101</v>
      </c>
      <c r="F47" s="2" t="s">
        <v>102</v>
      </c>
      <c r="G47" s="2" t="s">
        <v>10</v>
      </c>
      <c r="H47" s="10">
        <v>619</v>
      </c>
      <c r="I47" s="10">
        <f t="shared" si="3"/>
        <v>532.34</v>
      </c>
      <c r="J47" s="2">
        <v>896</v>
      </c>
      <c r="K47" s="12">
        <v>426</v>
      </c>
      <c r="L47" s="37">
        <f t="shared" si="4"/>
        <v>0.68820678513731826</v>
      </c>
      <c r="M47" s="8">
        <v>54227823.049999982</v>
      </c>
      <c r="N47" s="8">
        <v>192236668</v>
      </c>
      <c r="O47" s="8">
        <f t="shared" si="8"/>
        <v>127295.35927230043</v>
      </c>
      <c r="P47" s="5">
        <v>138008844.95000002</v>
      </c>
      <c r="Q47" s="11">
        <f t="shared" si="9"/>
        <v>1510.1624214656729</v>
      </c>
      <c r="R47" s="11">
        <f t="shared" si="5"/>
        <v>977.82242146567285</v>
      </c>
      <c r="S47" s="54">
        <f>0.25*R47</f>
        <v>244.45560536641821</v>
      </c>
      <c r="T47" s="11">
        <f t="shared" si="11"/>
        <v>776.79560536641827</v>
      </c>
      <c r="U47" s="53">
        <v>776.79560536641827</v>
      </c>
    </row>
    <row r="48" spans="1:21" x14ac:dyDescent="0.3">
      <c r="A48" s="2">
        <v>1</v>
      </c>
      <c r="B48" s="2" t="s">
        <v>45</v>
      </c>
      <c r="C48" s="2" t="s">
        <v>6</v>
      </c>
      <c r="D48" s="2" t="s">
        <v>34</v>
      </c>
      <c r="E48" s="2" t="s">
        <v>103</v>
      </c>
      <c r="F48" s="2" t="s">
        <v>104</v>
      </c>
      <c r="G48" s="2" t="s">
        <v>105</v>
      </c>
      <c r="H48" s="10">
        <v>149</v>
      </c>
      <c r="I48" s="10">
        <f t="shared" si="3"/>
        <v>128.13999999999999</v>
      </c>
      <c r="J48" s="2">
        <v>190</v>
      </c>
      <c r="K48" s="12">
        <v>44</v>
      </c>
      <c r="L48" s="37">
        <f t="shared" si="4"/>
        <v>0.29530201342281881</v>
      </c>
      <c r="M48" s="8">
        <v>54227823.049999982</v>
      </c>
      <c r="N48" s="8">
        <v>192236668</v>
      </c>
      <c r="O48" s="8">
        <f t="shared" si="8"/>
        <v>1232450.523863636</v>
      </c>
      <c r="P48" s="5">
        <v>138008844.95000002</v>
      </c>
      <c r="Q48" s="11">
        <f t="shared" si="9"/>
        <v>155.97921724058591</v>
      </c>
      <c r="R48" s="11">
        <f t="shared" si="5"/>
        <v>27.839217240585924</v>
      </c>
      <c r="S48" s="11">
        <f t="shared" si="6"/>
        <v>13.919608620292962</v>
      </c>
      <c r="T48" s="11">
        <f t="shared" si="11"/>
        <v>142.05960862029295</v>
      </c>
      <c r="U48" s="36">
        <v>142.05960862029295</v>
      </c>
    </row>
    <row r="49" spans="1:22" x14ac:dyDescent="0.3">
      <c r="A49" s="2">
        <v>1</v>
      </c>
      <c r="B49" s="2" t="s">
        <v>45</v>
      </c>
      <c r="C49" s="2" t="s">
        <v>6</v>
      </c>
      <c r="D49" s="2" t="s">
        <v>34</v>
      </c>
      <c r="E49" s="2" t="s">
        <v>110</v>
      </c>
      <c r="F49" s="2" t="s">
        <v>111</v>
      </c>
      <c r="G49" s="2" t="s">
        <v>10</v>
      </c>
      <c r="H49" s="10">
        <v>1551</v>
      </c>
      <c r="I49" s="10">
        <f t="shared" si="3"/>
        <v>1333.86</v>
      </c>
      <c r="J49" s="2">
        <v>426</v>
      </c>
      <c r="K49" s="12" t="s">
        <v>148</v>
      </c>
      <c r="L49" s="37" t="e">
        <f t="shared" si="4"/>
        <v>#VALUE!</v>
      </c>
      <c r="M49" s="8">
        <v>54227823.049999982</v>
      </c>
      <c r="N49" s="8">
        <v>192236668</v>
      </c>
      <c r="O49" s="8" t="e">
        <f t="shared" si="8"/>
        <v>#VALUE!</v>
      </c>
      <c r="P49" s="5">
        <v>138008844.95000002</v>
      </c>
      <c r="Q49" s="11" t="e">
        <f t="shared" si="9"/>
        <v>#VALUE!</v>
      </c>
      <c r="R49" s="11" t="e">
        <f t="shared" si="5"/>
        <v>#VALUE!</v>
      </c>
      <c r="S49" s="11" t="e">
        <f t="shared" si="6"/>
        <v>#VALUE!</v>
      </c>
      <c r="T49" s="11" t="e">
        <f t="shared" si="11"/>
        <v>#VALUE!</v>
      </c>
      <c r="U49" s="47">
        <v>1334</v>
      </c>
    </row>
    <row r="50" spans="1:22" x14ac:dyDescent="0.3">
      <c r="A50" s="2">
        <v>1</v>
      </c>
      <c r="B50" s="2" t="s">
        <v>45</v>
      </c>
      <c r="C50" s="2" t="s">
        <v>6</v>
      </c>
      <c r="D50" s="2" t="s">
        <v>35</v>
      </c>
      <c r="E50" s="2" t="s">
        <v>106</v>
      </c>
      <c r="F50" s="2" t="s">
        <v>107</v>
      </c>
      <c r="G50" s="2" t="s">
        <v>31</v>
      </c>
      <c r="H50" s="10">
        <v>194</v>
      </c>
      <c r="I50" s="10">
        <f t="shared" si="3"/>
        <v>166.84</v>
      </c>
      <c r="J50" s="2">
        <v>331</v>
      </c>
      <c r="K50" s="12">
        <v>76</v>
      </c>
      <c r="L50" s="37">
        <f t="shared" si="4"/>
        <v>0.39175257731958762</v>
      </c>
      <c r="M50" s="7">
        <v>46753270.420000009</v>
      </c>
      <c r="N50" s="7">
        <v>103715822</v>
      </c>
      <c r="O50" s="7">
        <f t="shared" ref="O50:O81" si="12">M50/K50</f>
        <v>615174.61078947375</v>
      </c>
      <c r="P50" s="5">
        <v>56962551.579999991</v>
      </c>
      <c r="Q50" s="11">
        <f t="shared" si="9"/>
        <v>168.59574530700817</v>
      </c>
      <c r="R50" s="11">
        <f t="shared" si="5"/>
        <v>1.7557453070081692</v>
      </c>
      <c r="S50" s="11">
        <f t="shared" si="6"/>
        <v>0.87787265350408461</v>
      </c>
      <c r="T50" s="11">
        <f t="shared" si="11"/>
        <v>167.71787265350409</v>
      </c>
      <c r="U50" s="36">
        <v>167.71787265350409</v>
      </c>
    </row>
    <row r="51" spans="1:22" x14ac:dyDescent="0.3">
      <c r="A51" s="2">
        <v>1</v>
      </c>
      <c r="B51" s="2" t="s">
        <v>45</v>
      </c>
      <c r="C51" s="2" t="s">
        <v>6</v>
      </c>
      <c r="D51" s="2" t="s">
        <v>35</v>
      </c>
      <c r="E51" s="2" t="s">
        <v>108</v>
      </c>
      <c r="F51" s="2" t="s">
        <v>109</v>
      </c>
      <c r="G51" s="2" t="s">
        <v>31</v>
      </c>
      <c r="H51" s="10">
        <v>253</v>
      </c>
      <c r="I51" s="10">
        <f t="shared" si="3"/>
        <v>217.57999999999998</v>
      </c>
      <c r="J51" s="2">
        <v>196</v>
      </c>
      <c r="K51" s="12">
        <v>54</v>
      </c>
      <c r="L51" s="37">
        <f t="shared" si="4"/>
        <v>0.2134387351778656</v>
      </c>
      <c r="M51" s="7">
        <v>46753270.420000009</v>
      </c>
      <c r="N51" s="7">
        <v>103715822</v>
      </c>
      <c r="O51" s="7">
        <f t="shared" si="12"/>
        <v>865801.30407407426</v>
      </c>
      <c r="P51" s="5">
        <v>56962551.579999991</v>
      </c>
      <c r="Q51" s="11">
        <f t="shared" si="9"/>
        <v>119.79171377076895</v>
      </c>
      <c r="R51" s="11">
        <f t="shared" si="5"/>
        <v>-97.788286229231034</v>
      </c>
      <c r="S51" s="11">
        <f t="shared" si="6"/>
        <v>-48.894143114615517</v>
      </c>
      <c r="T51" s="11">
        <f t="shared" si="11"/>
        <v>168.68585688538445</v>
      </c>
      <c r="U51" s="36">
        <v>168.68585688538445</v>
      </c>
    </row>
    <row r="52" spans="1:22" x14ac:dyDescent="0.3">
      <c r="A52" s="2">
        <v>1</v>
      </c>
      <c r="B52" s="2" t="s">
        <v>45</v>
      </c>
      <c r="C52" s="2" t="s">
        <v>6</v>
      </c>
      <c r="D52" s="2" t="s">
        <v>35</v>
      </c>
      <c r="E52" s="2" t="s">
        <v>92</v>
      </c>
      <c r="F52" s="2" t="s">
        <v>93</v>
      </c>
      <c r="G52" s="2" t="s">
        <v>94</v>
      </c>
      <c r="H52" s="10">
        <v>3128</v>
      </c>
      <c r="I52" s="10">
        <f t="shared" si="3"/>
        <v>2690.08</v>
      </c>
      <c r="J52" s="2">
        <v>1061</v>
      </c>
      <c r="K52" s="12">
        <v>239.25</v>
      </c>
      <c r="L52" s="37">
        <f t="shared" si="4"/>
        <v>7.648657289002557E-2</v>
      </c>
      <c r="M52" s="7">
        <v>46753270.420000009</v>
      </c>
      <c r="N52" s="7">
        <v>103715822</v>
      </c>
      <c r="O52" s="7">
        <f t="shared" si="12"/>
        <v>195415.9683176594</v>
      </c>
      <c r="P52" s="5">
        <v>56962551.579999991</v>
      </c>
      <c r="Q52" s="11">
        <f t="shared" si="9"/>
        <v>530.74384295660138</v>
      </c>
      <c r="R52" s="11">
        <f t="shared" si="5"/>
        <v>-2159.3361570433985</v>
      </c>
      <c r="S52" s="11">
        <f t="shared" si="6"/>
        <v>-1079.6680785216993</v>
      </c>
      <c r="T52" s="11">
        <f t="shared" si="11"/>
        <v>1610.4119214783007</v>
      </c>
      <c r="U52" s="36">
        <v>1610.4119214783007</v>
      </c>
    </row>
    <row r="53" spans="1:22" x14ac:dyDescent="0.3">
      <c r="A53" s="2">
        <v>1</v>
      </c>
      <c r="B53" s="2" t="s">
        <v>45</v>
      </c>
      <c r="C53" s="2" t="s">
        <v>6</v>
      </c>
      <c r="D53" s="2" t="s">
        <v>35</v>
      </c>
      <c r="E53" s="2" t="s">
        <v>101</v>
      </c>
      <c r="F53" s="2" t="s">
        <v>102</v>
      </c>
      <c r="G53" s="2" t="s">
        <v>10</v>
      </c>
      <c r="H53" s="10">
        <v>311</v>
      </c>
      <c r="I53" s="10">
        <f t="shared" si="3"/>
        <v>267.45999999999998</v>
      </c>
      <c r="J53" s="2">
        <v>266</v>
      </c>
      <c r="K53" s="12">
        <v>109</v>
      </c>
      <c r="L53" s="37">
        <f t="shared" si="4"/>
        <v>0.35048231511254019</v>
      </c>
      <c r="M53" s="7">
        <v>46753270.420000009</v>
      </c>
      <c r="N53" s="7">
        <v>103715822</v>
      </c>
      <c r="O53" s="7">
        <f t="shared" si="12"/>
        <v>428929.08642201842</v>
      </c>
      <c r="P53" s="5">
        <v>56962551.579999991</v>
      </c>
      <c r="Q53" s="11">
        <f t="shared" si="9"/>
        <v>241.80179261136698</v>
      </c>
      <c r="R53" s="11">
        <f t="shared" si="5"/>
        <v>-25.658207388633002</v>
      </c>
      <c r="S53" s="54">
        <f>0.25*R53</f>
        <v>-6.4145518471582506</v>
      </c>
      <c r="T53" s="11">
        <f t="shared" si="11"/>
        <v>261.04544815284174</v>
      </c>
      <c r="U53" s="53">
        <v>261.04544815284174</v>
      </c>
    </row>
    <row r="54" spans="1:22" x14ac:dyDescent="0.3">
      <c r="A54" s="2">
        <v>1</v>
      </c>
      <c r="B54" s="2" t="s">
        <v>45</v>
      </c>
      <c r="C54" s="2" t="s">
        <v>6</v>
      </c>
      <c r="D54" s="2" t="s">
        <v>35</v>
      </c>
      <c r="E54" s="2" t="s">
        <v>103</v>
      </c>
      <c r="F54" s="2" t="s">
        <v>104</v>
      </c>
      <c r="G54" s="2" t="s">
        <v>105</v>
      </c>
      <c r="H54" s="10">
        <v>73</v>
      </c>
      <c r="I54" s="10">
        <f t="shared" si="3"/>
        <v>62.78</v>
      </c>
      <c r="J54" s="2">
        <v>28</v>
      </c>
      <c r="K54" s="12">
        <v>11</v>
      </c>
      <c r="L54" s="37">
        <f t="shared" si="4"/>
        <v>0.15068493150684931</v>
      </c>
      <c r="M54" s="7">
        <v>46753270.420000009</v>
      </c>
      <c r="N54" s="7">
        <v>103715822</v>
      </c>
      <c r="O54" s="7">
        <f t="shared" si="12"/>
        <v>4250297.3109090915</v>
      </c>
      <c r="P54" s="5">
        <v>56962551.579999991</v>
      </c>
      <c r="Q54" s="11">
        <f t="shared" si="9"/>
        <v>24.402015768119604</v>
      </c>
      <c r="R54" s="11">
        <f t="shared" si="5"/>
        <v>-38.377984231880397</v>
      </c>
      <c r="S54" s="11">
        <f t="shared" si="6"/>
        <v>-19.188992115940199</v>
      </c>
      <c r="T54" s="11">
        <f t="shared" si="11"/>
        <v>43.591007884059806</v>
      </c>
      <c r="U54" s="36">
        <v>43.591007884059806</v>
      </c>
    </row>
    <row r="55" spans="1:22" x14ac:dyDescent="0.3">
      <c r="A55" s="2">
        <v>1</v>
      </c>
      <c r="B55" s="2" t="s">
        <v>45</v>
      </c>
      <c r="C55" s="2" t="s">
        <v>6</v>
      </c>
      <c r="D55" s="2" t="s">
        <v>35</v>
      </c>
      <c r="E55" s="2" t="s">
        <v>110</v>
      </c>
      <c r="F55" s="2" t="s">
        <v>111</v>
      </c>
      <c r="G55" s="2" t="s">
        <v>10</v>
      </c>
      <c r="H55" s="10">
        <v>606</v>
      </c>
      <c r="I55" s="10">
        <f t="shared" si="3"/>
        <v>521.16</v>
      </c>
      <c r="J55" s="2">
        <v>123</v>
      </c>
      <c r="K55" s="12" t="s">
        <v>148</v>
      </c>
      <c r="L55" s="37" t="e">
        <f t="shared" si="4"/>
        <v>#VALUE!</v>
      </c>
      <c r="M55" s="7">
        <v>46753270.420000009</v>
      </c>
      <c r="N55" s="7">
        <v>103715822</v>
      </c>
      <c r="O55" s="7" t="e">
        <f t="shared" si="12"/>
        <v>#VALUE!</v>
      </c>
      <c r="P55" s="5">
        <v>56962551.579999991</v>
      </c>
      <c r="Q55" s="11" t="e">
        <f t="shared" si="9"/>
        <v>#VALUE!</v>
      </c>
      <c r="R55" s="11" t="e">
        <f t="shared" si="5"/>
        <v>#VALUE!</v>
      </c>
      <c r="S55" s="11" t="e">
        <f t="shared" si="6"/>
        <v>#VALUE!</v>
      </c>
      <c r="T55" s="11" t="e">
        <f t="shared" si="11"/>
        <v>#VALUE!</v>
      </c>
      <c r="U55" s="47">
        <v>521</v>
      </c>
    </row>
    <row r="56" spans="1:22" x14ac:dyDescent="0.3">
      <c r="A56" s="2">
        <v>2</v>
      </c>
      <c r="B56" s="2" t="s">
        <v>50</v>
      </c>
      <c r="C56" s="2" t="s">
        <v>6</v>
      </c>
      <c r="D56" s="2" t="s">
        <v>7</v>
      </c>
      <c r="E56" s="2" t="s">
        <v>88</v>
      </c>
      <c r="F56" s="2" t="s">
        <v>89</v>
      </c>
      <c r="G56" s="2" t="s">
        <v>31</v>
      </c>
      <c r="H56" s="10">
        <v>167</v>
      </c>
      <c r="I56" s="10">
        <f t="shared" si="3"/>
        <v>143.62</v>
      </c>
      <c r="J56" s="2">
        <v>53</v>
      </c>
      <c r="K56" s="12">
        <v>6</v>
      </c>
      <c r="L56" s="37">
        <f t="shared" si="4"/>
        <v>3.5928143712574849E-2</v>
      </c>
      <c r="M56" s="6">
        <v>2325084.44</v>
      </c>
      <c r="N56" s="6">
        <v>13762037</v>
      </c>
      <c r="O56" s="6">
        <f t="shared" si="12"/>
        <v>387514.0733333333</v>
      </c>
      <c r="P56" s="5">
        <v>11436952.560000001</v>
      </c>
      <c r="Q56" s="11">
        <f t="shared" si="9"/>
        <v>35.513644399082558</v>
      </c>
      <c r="R56" s="11">
        <f t="shared" si="5"/>
        <v>-108.10635560091745</v>
      </c>
      <c r="S56" s="11">
        <f t="shared" si="6"/>
        <v>-54.053177800458727</v>
      </c>
      <c r="T56" s="11">
        <f t="shared" si="11"/>
        <v>89.566822199541278</v>
      </c>
      <c r="U56" s="36">
        <v>89.566822199541278</v>
      </c>
    </row>
    <row r="57" spans="1:22" x14ac:dyDescent="0.3">
      <c r="A57" s="2">
        <v>2</v>
      </c>
      <c r="B57" s="2" t="s">
        <v>50</v>
      </c>
      <c r="C57" s="2" t="s">
        <v>6</v>
      </c>
      <c r="D57" s="2" t="s">
        <v>7</v>
      </c>
      <c r="E57" s="2" t="s">
        <v>108</v>
      </c>
      <c r="F57" s="2" t="s">
        <v>109</v>
      </c>
      <c r="G57" s="2" t="s">
        <v>31</v>
      </c>
      <c r="H57" s="10">
        <v>15</v>
      </c>
      <c r="I57" s="10">
        <f t="shared" si="3"/>
        <v>12.9</v>
      </c>
      <c r="J57" s="2">
        <v>7</v>
      </c>
      <c r="K57" s="12">
        <v>1</v>
      </c>
      <c r="L57" s="37">
        <f t="shared" si="4"/>
        <v>6.6666666666666666E-2</v>
      </c>
      <c r="M57" s="6">
        <v>2325084.44</v>
      </c>
      <c r="N57" s="6">
        <v>13762037</v>
      </c>
      <c r="O57" s="6">
        <f t="shared" si="12"/>
        <v>2325084.44</v>
      </c>
      <c r="P57" s="5">
        <v>11436952.560000001</v>
      </c>
      <c r="Q57" s="11">
        <f t="shared" si="9"/>
        <v>5.9189407331804258</v>
      </c>
      <c r="R57" s="11">
        <f t="shared" si="5"/>
        <v>-6.9810592668195746</v>
      </c>
      <c r="S57" s="11">
        <f t="shared" si="6"/>
        <v>-3.4905296334097873</v>
      </c>
      <c r="T57" s="11">
        <f t="shared" si="11"/>
        <v>9.4094703665902131</v>
      </c>
      <c r="U57" s="36">
        <v>9.4094703665902131</v>
      </c>
    </row>
    <row r="58" spans="1:22" x14ac:dyDescent="0.3">
      <c r="A58" s="2">
        <v>2</v>
      </c>
      <c r="B58" s="2" t="s">
        <v>50</v>
      </c>
      <c r="C58" s="2" t="s">
        <v>6</v>
      </c>
      <c r="D58" s="2" t="s">
        <v>7</v>
      </c>
      <c r="E58" s="2" t="s">
        <v>112</v>
      </c>
      <c r="F58" s="2" t="s">
        <v>113</v>
      </c>
      <c r="G58" s="2" t="s">
        <v>114</v>
      </c>
      <c r="H58" s="10">
        <v>8534925</v>
      </c>
      <c r="I58" s="10">
        <f t="shared" si="3"/>
        <v>7340035.5</v>
      </c>
      <c r="J58" s="2">
        <v>499261.1</v>
      </c>
      <c r="K58" s="12">
        <v>0</v>
      </c>
      <c r="L58" s="37">
        <f t="shared" si="4"/>
        <v>0</v>
      </c>
      <c r="M58" s="6">
        <v>2325084.44</v>
      </c>
      <c r="N58" s="6">
        <v>13762037</v>
      </c>
      <c r="O58" s="48">
        <v>13762037</v>
      </c>
      <c r="P58" s="5">
        <v>11436952.560000001</v>
      </c>
      <c r="Q58" s="11">
        <f t="shared" si="9"/>
        <v>1</v>
      </c>
      <c r="R58" s="11">
        <f t="shared" si="5"/>
        <v>-7340034.5</v>
      </c>
      <c r="S58" s="11">
        <f>0.75*R58</f>
        <v>-5505025.875</v>
      </c>
      <c r="T58" s="11">
        <f t="shared" si="11"/>
        <v>1835009.625</v>
      </c>
      <c r="U58" s="47">
        <v>1835010</v>
      </c>
      <c r="V58" s="60">
        <v>0.75</v>
      </c>
    </row>
    <row r="59" spans="1:22" x14ac:dyDescent="0.3">
      <c r="A59" s="2">
        <v>2</v>
      </c>
      <c r="B59" s="2" t="s">
        <v>50</v>
      </c>
      <c r="C59" s="2" t="s">
        <v>6</v>
      </c>
      <c r="D59" s="2" t="s">
        <v>7</v>
      </c>
      <c r="E59" s="2" t="s">
        <v>115</v>
      </c>
      <c r="F59" s="2" t="s">
        <v>116</v>
      </c>
      <c r="G59" s="2" t="s">
        <v>31</v>
      </c>
      <c r="H59" s="10">
        <v>50</v>
      </c>
      <c r="I59" s="10">
        <f t="shared" si="3"/>
        <v>43</v>
      </c>
      <c r="J59" s="2">
        <v>121</v>
      </c>
      <c r="K59" s="12">
        <v>23</v>
      </c>
      <c r="L59" s="37">
        <f t="shared" si="4"/>
        <v>0.46</v>
      </c>
      <c r="M59" s="6">
        <v>2325084.44</v>
      </c>
      <c r="N59" s="6">
        <v>13762037</v>
      </c>
      <c r="O59" s="6">
        <f t="shared" si="12"/>
        <v>101090.62782608696</v>
      </c>
      <c r="P59" s="5">
        <v>11436952.560000001</v>
      </c>
      <c r="Q59" s="11">
        <f t="shared" si="9"/>
        <v>136.13563686314978</v>
      </c>
      <c r="R59" s="11">
        <f t="shared" si="5"/>
        <v>93.135636863149784</v>
      </c>
      <c r="S59" s="11">
        <f t="shared" si="6"/>
        <v>46.567818431574892</v>
      </c>
      <c r="T59" s="11">
        <f t="shared" si="11"/>
        <v>89.567818431574892</v>
      </c>
      <c r="U59" s="36">
        <v>89.567818431574892</v>
      </c>
    </row>
    <row r="60" spans="1:22" x14ac:dyDescent="0.3">
      <c r="A60" s="2">
        <v>2</v>
      </c>
      <c r="B60" s="2" t="s">
        <v>50</v>
      </c>
      <c r="C60" s="2" t="s">
        <v>6</v>
      </c>
      <c r="D60" s="2" t="s">
        <v>7</v>
      </c>
      <c r="E60" s="2" t="s">
        <v>117</v>
      </c>
      <c r="F60" s="2" t="s">
        <v>118</v>
      </c>
      <c r="G60" s="2" t="s">
        <v>31</v>
      </c>
      <c r="H60" s="10">
        <v>99</v>
      </c>
      <c r="I60" s="10">
        <f t="shared" si="3"/>
        <v>85.14</v>
      </c>
      <c r="J60" s="2">
        <v>79</v>
      </c>
      <c r="K60" s="12">
        <v>16</v>
      </c>
      <c r="L60" s="37">
        <f t="shared" si="4"/>
        <v>0.16161616161616163</v>
      </c>
      <c r="M60" s="6">
        <v>2325084.44</v>
      </c>
      <c r="N60" s="6">
        <v>13762037</v>
      </c>
      <c r="O60" s="6">
        <f t="shared" si="12"/>
        <v>145317.7775</v>
      </c>
      <c r="P60" s="5">
        <v>11436952.560000001</v>
      </c>
      <c r="Q60" s="11">
        <f t="shared" si="9"/>
        <v>94.703051730886813</v>
      </c>
      <c r="R60" s="11">
        <f t="shared" si="5"/>
        <v>9.5630517308868122</v>
      </c>
      <c r="S60" s="11">
        <f t="shared" si="6"/>
        <v>4.7815258654434061</v>
      </c>
      <c r="T60" s="11">
        <f t="shared" si="11"/>
        <v>89.921525865443414</v>
      </c>
      <c r="U60" s="36">
        <v>89.921525865443414</v>
      </c>
    </row>
    <row r="61" spans="1:22" x14ac:dyDescent="0.3">
      <c r="A61" s="2">
        <v>2</v>
      </c>
      <c r="B61" s="2" t="s">
        <v>50</v>
      </c>
      <c r="C61" s="2" t="s">
        <v>6</v>
      </c>
      <c r="D61" s="2" t="s">
        <v>7</v>
      </c>
      <c r="E61" s="2" t="s">
        <v>119</v>
      </c>
      <c r="F61" s="2" t="s">
        <v>120</v>
      </c>
      <c r="G61" s="2" t="s">
        <v>31</v>
      </c>
      <c r="H61" s="10">
        <v>31</v>
      </c>
      <c r="I61" s="10">
        <f t="shared" si="3"/>
        <v>26.66</v>
      </c>
      <c r="J61" s="2">
        <v>37</v>
      </c>
      <c r="K61" s="12">
        <v>6</v>
      </c>
      <c r="L61" s="37">
        <f t="shared" si="4"/>
        <v>0.19354838709677419</v>
      </c>
      <c r="M61" s="6">
        <v>2325084.44</v>
      </c>
      <c r="N61" s="6">
        <v>13762037</v>
      </c>
      <c r="O61" s="6">
        <f t="shared" si="12"/>
        <v>387514.0733333333</v>
      </c>
      <c r="P61" s="5">
        <v>11436952.560000001</v>
      </c>
      <c r="Q61" s="11">
        <f t="shared" si="9"/>
        <v>35.513644399082558</v>
      </c>
      <c r="R61" s="11">
        <f t="shared" si="5"/>
        <v>8.8536443990825582</v>
      </c>
      <c r="S61" s="11">
        <f t="shared" si="6"/>
        <v>4.4268221995412791</v>
      </c>
      <c r="T61" s="11">
        <f t="shared" si="11"/>
        <v>31.086822199541281</v>
      </c>
      <c r="U61" s="36">
        <v>31.086822199541281</v>
      </c>
    </row>
    <row r="62" spans="1:22" x14ac:dyDescent="0.3">
      <c r="A62" s="2">
        <v>2</v>
      </c>
      <c r="B62" s="2" t="s">
        <v>50</v>
      </c>
      <c r="C62" s="2" t="s">
        <v>6</v>
      </c>
      <c r="D62" s="2" t="s">
        <v>7</v>
      </c>
      <c r="E62" s="2" t="s">
        <v>92</v>
      </c>
      <c r="F62" s="2" t="s">
        <v>93</v>
      </c>
      <c r="G62" s="2" t="s">
        <v>94</v>
      </c>
      <c r="H62" s="10">
        <v>105</v>
      </c>
      <c r="I62" s="10">
        <f t="shared" si="3"/>
        <v>90.3</v>
      </c>
      <c r="J62" s="2">
        <v>46</v>
      </c>
      <c r="K62" s="12">
        <v>4</v>
      </c>
      <c r="L62" s="37">
        <f t="shared" si="4"/>
        <v>3.8095238095238099E-2</v>
      </c>
      <c r="M62" s="6">
        <v>2325084.44</v>
      </c>
      <c r="N62" s="6">
        <v>13762037</v>
      </c>
      <c r="O62" s="6">
        <f t="shared" si="12"/>
        <v>581271.11</v>
      </c>
      <c r="P62" s="5">
        <v>11436952.560000001</v>
      </c>
      <c r="Q62" s="11">
        <f t="shared" si="9"/>
        <v>23.675762932721703</v>
      </c>
      <c r="R62" s="11">
        <f t="shared" si="5"/>
        <v>-66.624237067278301</v>
      </c>
      <c r="S62" s="11">
        <f t="shared" si="6"/>
        <v>-33.312118533639151</v>
      </c>
      <c r="T62" s="11">
        <f t="shared" si="11"/>
        <v>56.987881466360847</v>
      </c>
      <c r="U62" s="36">
        <v>56.987881466360847</v>
      </c>
    </row>
    <row r="63" spans="1:22" x14ac:dyDescent="0.3">
      <c r="A63" s="2">
        <v>2</v>
      </c>
      <c r="B63" s="2" t="s">
        <v>50</v>
      </c>
      <c r="C63" s="2" t="s">
        <v>6</v>
      </c>
      <c r="D63" s="2" t="s">
        <v>7</v>
      </c>
      <c r="E63" s="2" t="s">
        <v>101</v>
      </c>
      <c r="F63" s="2" t="s">
        <v>102</v>
      </c>
      <c r="G63" s="2" t="s">
        <v>10</v>
      </c>
      <c r="H63" s="10">
        <v>44</v>
      </c>
      <c r="I63" s="10">
        <f t="shared" si="3"/>
        <v>37.839999999999996</v>
      </c>
      <c r="J63" s="2">
        <v>37</v>
      </c>
      <c r="K63" s="12">
        <v>14</v>
      </c>
      <c r="L63" s="37">
        <f t="shared" si="4"/>
        <v>0.31818181818181818</v>
      </c>
      <c r="M63" s="6">
        <v>2325084.44</v>
      </c>
      <c r="N63" s="6">
        <v>13762037</v>
      </c>
      <c r="O63" s="6">
        <f t="shared" si="12"/>
        <v>166077.46</v>
      </c>
      <c r="P63" s="5">
        <v>11436952.560000001</v>
      </c>
      <c r="Q63" s="11">
        <f t="shared" si="9"/>
        <v>82.865170264525972</v>
      </c>
      <c r="R63" s="11">
        <f t="shared" si="5"/>
        <v>45.025170264525975</v>
      </c>
      <c r="S63" s="54">
        <f>0.25*R63</f>
        <v>11.256292566131494</v>
      </c>
      <c r="T63" s="11">
        <f t="shared" si="11"/>
        <v>49.096292566131488</v>
      </c>
      <c r="U63" s="53">
        <v>49.096292566131488</v>
      </c>
    </row>
    <row r="64" spans="1:22" x14ac:dyDescent="0.3">
      <c r="A64" s="2">
        <v>2</v>
      </c>
      <c r="B64" s="2" t="s">
        <v>50</v>
      </c>
      <c r="C64" s="2" t="s">
        <v>6</v>
      </c>
      <c r="D64" s="2" t="s">
        <v>7</v>
      </c>
      <c r="E64" s="2" t="s">
        <v>103</v>
      </c>
      <c r="F64" s="2" t="s">
        <v>104</v>
      </c>
      <c r="G64" s="2" t="s">
        <v>105</v>
      </c>
      <c r="H64" s="10">
        <v>9</v>
      </c>
      <c r="I64" s="10">
        <f t="shared" si="3"/>
        <v>7.74</v>
      </c>
      <c r="J64" s="2">
        <v>0</v>
      </c>
      <c r="K64" s="12">
        <v>0</v>
      </c>
      <c r="L64" s="37">
        <f t="shared" si="4"/>
        <v>0</v>
      </c>
      <c r="M64" s="6">
        <v>2325084.44</v>
      </c>
      <c r="N64" s="6">
        <v>13762037</v>
      </c>
      <c r="O64" s="48">
        <v>13762037</v>
      </c>
      <c r="P64" s="5">
        <v>11436952.560000001</v>
      </c>
      <c r="Q64" s="11">
        <f t="shared" si="9"/>
        <v>1</v>
      </c>
      <c r="R64" s="11">
        <f t="shared" si="5"/>
        <v>-6.74</v>
      </c>
      <c r="S64" s="11">
        <f t="shared" si="6"/>
        <v>-3.37</v>
      </c>
      <c r="T64" s="11">
        <f t="shared" si="11"/>
        <v>4.37</v>
      </c>
      <c r="U64" s="47">
        <v>4.37</v>
      </c>
    </row>
    <row r="65" spans="1:22" x14ac:dyDescent="0.3">
      <c r="A65" s="2">
        <v>2</v>
      </c>
      <c r="B65" s="2" t="s">
        <v>50</v>
      </c>
      <c r="C65" s="2" t="s">
        <v>6</v>
      </c>
      <c r="D65" s="2" t="s">
        <v>7</v>
      </c>
      <c r="E65" s="2" t="s">
        <v>110</v>
      </c>
      <c r="F65" s="2" t="s">
        <v>111</v>
      </c>
      <c r="G65" s="2" t="s">
        <v>10</v>
      </c>
      <c r="H65" s="10">
        <v>25</v>
      </c>
      <c r="I65" s="10">
        <f t="shared" si="3"/>
        <v>21.5</v>
      </c>
      <c r="J65" s="2">
        <v>5</v>
      </c>
      <c r="K65" s="12" t="s">
        <v>148</v>
      </c>
      <c r="L65" s="37" t="e">
        <f t="shared" si="4"/>
        <v>#VALUE!</v>
      </c>
      <c r="M65" s="6">
        <v>2325084.44</v>
      </c>
      <c r="N65" s="6">
        <v>13762037</v>
      </c>
      <c r="O65" s="6" t="e">
        <f t="shared" si="12"/>
        <v>#VALUE!</v>
      </c>
      <c r="P65" s="5">
        <v>11436952.560000001</v>
      </c>
      <c r="Q65" s="11" t="e">
        <f t="shared" si="9"/>
        <v>#VALUE!</v>
      </c>
      <c r="R65" s="11" t="e">
        <f t="shared" si="5"/>
        <v>#VALUE!</v>
      </c>
      <c r="S65" s="11" t="e">
        <f t="shared" si="6"/>
        <v>#VALUE!</v>
      </c>
      <c r="T65" s="11" t="e">
        <f t="shared" si="11"/>
        <v>#VALUE!</v>
      </c>
      <c r="U65" s="47">
        <v>22</v>
      </c>
    </row>
    <row r="66" spans="1:22" x14ac:dyDescent="0.3">
      <c r="A66" s="2">
        <v>2</v>
      </c>
      <c r="B66" s="2" t="s">
        <v>50</v>
      </c>
      <c r="C66" s="2" t="s">
        <v>6</v>
      </c>
      <c r="D66" s="2" t="s">
        <v>7</v>
      </c>
      <c r="E66" s="2" t="s">
        <v>121</v>
      </c>
      <c r="F66" s="2" t="s">
        <v>122</v>
      </c>
      <c r="G66" s="2" t="s">
        <v>123</v>
      </c>
      <c r="H66" s="10">
        <v>22300</v>
      </c>
      <c r="I66" s="10">
        <f t="shared" si="3"/>
        <v>19178</v>
      </c>
      <c r="J66" s="2">
        <v>186.87</v>
      </c>
      <c r="K66" s="12">
        <v>0</v>
      </c>
      <c r="L66" s="37">
        <f t="shared" si="4"/>
        <v>0</v>
      </c>
      <c r="M66" s="6">
        <v>2325084.44</v>
      </c>
      <c r="N66" s="6">
        <v>13762037</v>
      </c>
      <c r="O66" s="48">
        <f>N66</f>
        <v>13762037</v>
      </c>
      <c r="P66" s="5">
        <v>11436952.560000001</v>
      </c>
      <c r="Q66" s="11">
        <f t="shared" ref="Q66:Q97" si="13">N66/O66</f>
        <v>1</v>
      </c>
      <c r="R66" s="11">
        <f t="shared" si="5"/>
        <v>-19177</v>
      </c>
      <c r="S66" s="11">
        <f>0.75*R66</f>
        <v>-14382.75</v>
      </c>
      <c r="T66" s="11">
        <f t="shared" si="11"/>
        <v>4795.25</v>
      </c>
      <c r="U66" s="47">
        <v>4795</v>
      </c>
      <c r="V66" s="60">
        <v>0.75</v>
      </c>
    </row>
    <row r="67" spans="1:22" x14ac:dyDescent="0.3">
      <c r="A67" s="2">
        <v>2</v>
      </c>
      <c r="B67" s="2" t="s">
        <v>50</v>
      </c>
      <c r="C67" s="2" t="s">
        <v>6</v>
      </c>
      <c r="D67" s="2" t="s">
        <v>34</v>
      </c>
      <c r="E67" s="2" t="s">
        <v>88</v>
      </c>
      <c r="F67" s="2" t="s">
        <v>89</v>
      </c>
      <c r="G67" s="2" t="s">
        <v>31</v>
      </c>
      <c r="H67" s="10">
        <v>507</v>
      </c>
      <c r="I67" s="10">
        <f t="shared" ref="I67:I119" si="14">0.86*H67</f>
        <v>436.02</v>
      </c>
      <c r="J67" s="2">
        <v>226</v>
      </c>
      <c r="K67" s="12">
        <v>54</v>
      </c>
      <c r="L67" s="37">
        <f t="shared" ref="L67:L129" si="15">K67/H67</f>
        <v>0.10650887573964497</v>
      </c>
      <c r="M67" s="8">
        <v>20538234.629999999</v>
      </c>
      <c r="N67" s="8">
        <v>83676932</v>
      </c>
      <c r="O67" s="8">
        <f t="shared" si="12"/>
        <v>380337.67833333329</v>
      </c>
      <c r="P67" s="5">
        <v>63138697.370000005</v>
      </c>
      <c r="Q67" s="11">
        <f t="shared" si="13"/>
        <v>220.00694847451942</v>
      </c>
      <c r="R67" s="11">
        <f t="shared" ref="R67:R119" si="16">Q67-I67</f>
        <v>-216.01305152548056</v>
      </c>
      <c r="S67" s="11">
        <f t="shared" ref="S67:S129" si="17">0.5*R67</f>
        <v>-108.00652576274028</v>
      </c>
      <c r="T67" s="11">
        <f t="shared" si="11"/>
        <v>328.01347423725969</v>
      </c>
      <c r="U67" s="36">
        <v>328.01347423725969</v>
      </c>
    </row>
    <row r="68" spans="1:22" x14ac:dyDescent="0.3">
      <c r="A68" s="2">
        <v>2</v>
      </c>
      <c r="B68" s="2" t="s">
        <v>50</v>
      </c>
      <c r="C68" s="2" t="s">
        <v>6</v>
      </c>
      <c r="D68" s="2" t="s">
        <v>34</v>
      </c>
      <c r="E68" s="2" t="s">
        <v>108</v>
      </c>
      <c r="F68" s="2" t="s">
        <v>109</v>
      </c>
      <c r="G68" s="2" t="s">
        <v>31</v>
      </c>
      <c r="H68" s="10">
        <v>93</v>
      </c>
      <c r="I68" s="10">
        <f t="shared" si="14"/>
        <v>79.98</v>
      </c>
      <c r="J68" s="2">
        <v>86</v>
      </c>
      <c r="K68" s="12">
        <v>11</v>
      </c>
      <c r="L68" s="37">
        <f t="shared" si="15"/>
        <v>0.11827956989247312</v>
      </c>
      <c r="M68" s="8">
        <v>20538234.629999999</v>
      </c>
      <c r="N68" s="8">
        <v>83676932</v>
      </c>
      <c r="O68" s="8">
        <f t="shared" si="12"/>
        <v>1867112.239090909</v>
      </c>
      <c r="P68" s="5">
        <v>63138697.370000005</v>
      </c>
      <c r="Q68" s="11">
        <f t="shared" si="13"/>
        <v>44.81623024480951</v>
      </c>
      <c r="R68" s="11">
        <f t="shared" si="16"/>
        <v>-35.163769755190494</v>
      </c>
      <c r="S68" s="11">
        <f t="shared" si="17"/>
        <v>-17.581884877595247</v>
      </c>
      <c r="T68" s="11">
        <f t="shared" si="11"/>
        <v>62.398115122404761</v>
      </c>
      <c r="U68" s="36">
        <v>62.398115122404761</v>
      </c>
    </row>
    <row r="69" spans="1:22" x14ac:dyDescent="0.3">
      <c r="A69" s="2">
        <v>2</v>
      </c>
      <c r="B69" s="2" t="s">
        <v>50</v>
      </c>
      <c r="C69" s="2" t="s">
        <v>6</v>
      </c>
      <c r="D69" s="2" t="s">
        <v>34</v>
      </c>
      <c r="E69" s="2" t="s">
        <v>112</v>
      </c>
      <c r="F69" s="2" t="s">
        <v>113</v>
      </c>
      <c r="G69" s="2" t="s">
        <v>114</v>
      </c>
      <c r="H69" s="10">
        <v>50261225</v>
      </c>
      <c r="I69" s="10">
        <f t="shared" si="14"/>
        <v>43224653.5</v>
      </c>
      <c r="J69" s="2" t="s">
        <v>124</v>
      </c>
      <c r="K69" s="12">
        <v>161354.79999999999</v>
      </c>
      <c r="L69" s="37">
        <f t="shared" si="15"/>
        <v>3.2103236640173413E-3</v>
      </c>
      <c r="M69" s="8">
        <v>20538234.629999999</v>
      </c>
      <c r="N69" s="8">
        <v>83676932</v>
      </c>
      <c r="O69" s="8">
        <f t="shared" si="12"/>
        <v>127.28617078636644</v>
      </c>
      <c r="P69" s="5">
        <v>63138697.370000005</v>
      </c>
      <c r="Q69" s="11">
        <f t="shared" si="13"/>
        <v>657392.16980956262</v>
      </c>
      <c r="R69" s="11">
        <f t="shared" si="16"/>
        <v>-42567261.330190435</v>
      </c>
      <c r="S69" s="11">
        <f>0.75*R69</f>
        <v>-31925445.997642826</v>
      </c>
      <c r="T69" s="11">
        <f t="shared" si="11"/>
        <v>11299207.502357174</v>
      </c>
      <c r="U69" s="36">
        <v>11299208</v>
      </c>
      <c r="V69" s="60">
        <v>0.75</v>
      </c>
    </row>
    <row r="70" spans="1:22" x14ac:dyDescent="0.3">
      <c r="A70" s="2">
        <v>2</v>
      </c>
      <c r="B70" s="2" t="s">
        <v>50</v>
      </c>
      <c r="C70" s="2" t="s">
        <v>6</v>
      </c>
      <c r="D70" s="2" t="s">
        <v>34</v>
      </c>
      <c r="E70" s="2" t="s">
        <v>115</v>
      </c>
      <c r="F70" s="2" t="s">
        <v>116</v>
      </c>
      <c r="G70" s="2" t="s">
        <v>31</v>
      </c>
      <c r="H70" s="10">
        <v>300</v>
      </c>
      <c r="I70" s="10">
        <f t="shared" si="14"/>
        <v>258</v>
      </c>
      <c r="J70" s="2">
        <v>68</v>
      </c>
      <c r="K70" s="12">
        <v>127</v>
      </c>
      <c r="L70" s="37">
        <f t="shared" si="15"/>
        <v>0.42333333333333334</v>
      </c>
      <c r="M70" s="8">
        <v>20538234.629999999</v>
      </c>
      <c r="N70" s="8">
        <v>83676932</v>
      </c>
      <c r="O70" s="8">
        <f t="shared" si="12"/>
        <v>161718.38291338581</v>
      </c>
      <c r="P70" s="5">
        <v>63138697.370000005</v>
      </c>
      <c r="Q70" s="11">
        <f t="shared" si="13"/>
        <v>517.42374919007341</v>
      </c>
      <c r="R70" s="11">
        <f t="shared" si="16"/>
        <v>259.42374919007341</v>
      </c>
      <c r="S70" s="11">
        <f t="shared" si="17"/>
        <v>129.7118745950367</v>
      </c>
      <c r="T70" s="11">
        <f t="shared" si="11"/>
        <v>387.7118745950367</v>
      </c>
      <c r="U70" s="36">
        <v>387.7118745950367</v>
      </c>
    </row>
    <row r="71" spans="1:22" x14ac:dyDescent="0.3">
      <c r="A71" s="2">
        <v>2</v>
      </c>
      <c r="B71" s="2" t="s">
        <v>50</v>
      </c>
      <c r="C71" s="2" t="s">
        <v>6</v>
      </c>
      <c r="D71" s="2" t="s">
        <v>34</v>
      </c>
      <c r="E71" s="2" t="s">
        <v>117</v>
      </c>
      <c r="F71" s="2" t="s">
        <v>118</v>
      </c>
      <c r="G71" s="2" t="s">
        <v>31</v>
      </c>
      <c r="H71" s="10">
        <v>457</v>
      </c>
      <c r="I71" s="10">
        <f t="shared" si="14"/>
        <v>393.02</v>
      </c>
      <c r="J71" s="2">
        <v>463</v>
      </c>
      <c r="K71" s="12">
        <v>82</v>
      </c>
      <c r="L71" s="37">
        <f t="shared" si="15"/>
        <v>0.17943107221006566</v>
      </c>
      <c r="M71" s="8">
        <v>20538234.629999999</v>
      </c>
      <c r="N71" s="8">
        <v>83676932</v>
      </c>
      <c r="O71" s="8">
        <f t="shared" si="12"/>
        <v>250466.27597560975</v>
      </c>
      <c r="P71" s="5">
        <v>63138697.370000005</v>
      </c>
      <c r="Q71" s="11">
        <f t="shared" si="13"/>
        <v>334.08462546130727</v>
      </c>
      <c r="R71" s="11">
        <f t="shared" si="16"/>
        <v>-58.935374538692713</v>
      </c>
      <c r="S71" s="11">
        <f t="shared" si="17"/>
        <v>-29.467687269346357</v>
      </c>
      <c r="T71" s="11">
        <f t="shared" si="11"/>
        <v>363.55231273065363</v>
      </c>
      <c r="U71" s="36">
        <v>363.55231273065363</v>
      </c>
    </row>
    <row r="72" spans="1:22" x14ac:dyDescent="0.3">
      <c r="A72" s="2">
        <v>2</v>
      </c>
      <c r="B72" s="2" t="s">
        <v>50</v>
      </c>
      <c r="C72" s="2" t="s">
        <v>6</v>
      </c>
      <c r="D72" s="2" t="s">
        <v>34</v>
      </c>
      <c r="E72" s="2" t="s">
        <v>119</v>
      </c>
      <c r="F72" s="2" t="s">
        <v>120</v>
      </c>
      <c r="G72" s="2" t="s">
        <v>31</v>
      </c>
      <c r="H72" s="10">
        <v>188</v>
      </c>
      <c r="I72" s="10">
        <f t="shared" si="14"/>
        <v>161.68</v>
      </c>
      <c r="J72" s="2">
        <v>201</v>
      </c>
      <c r="K72" s="12">
        <v>35</v>
      </c>
      <c r="L72" s="37">
        <f t="shared" si="15"/>
        <v>0.18617021276595744</v>
      </c>
      <c r="M72" s="8">
        <v>20538234.629999999</v>
      </c>
      <c r="N72" s="8">
        <v>83676932</v>
      </c>
      <c r="O72" s="8">
        <f t="shared" si="12"/>
        <v>586806.70371428563</v>
      </c>
      <c r="P72" s="5">
        <v>63138697.370000005</v>
      </c>
      <c r="Q72" s="11">
        <f t="shared" si="13"/>
        <v>142.59709623348482</v>
      </c>
      <c r="R72" s="11">
        <f t="shared" si="16"/>
        <v>-19.082903766515187</v>
      </c>
      <c r="S72" s="11">
        <f t="shared" si="17"/>
        <v>-9.5414518832575936</v>
      </c>
      <c r="T72" s="11">
        <f t="shared" si="11"/>
        <v>152.13854811674241</v>
      </c>
      <c r="U72" s="36">
        <v>152.13854811674241</v>
      </c>
    </row>
    <row r="73" spans="1:22" x14ac:dyDescent="0.3">
      <c r="A73" s="2">
        <v>2</v>
      </c>
      <c r="B73" s="2" t="s">
        <v>50</v>
      </c>
      <c r="C73" s="2" t="s">
        <v>6</v>
      </c>
      <c r="D73" s="2" t="s">
        <v>34</v>
      </c>
      <c r="E73" s="2" t="s">
        <v>92</v>
      </c>
      <c r="F73" s="2" t="s">
        <v>93</v>
      </c>
      <c r="G73" s="2" t="s">
        <v>94</v>
      </c>
      <c r="H73" s="10">
        <v>639</v>
      </c>
      <c r="I73" s="10">
        <f t="shared" si="14"/>
        <v>549.54</v>
      </c>
      <c r="J73" s="2">
        <v>599</v>
      </c>
      <c r="K73" s="12">
        <v>76.5</v>
      </c>
      <c r="L73" s="37">
        <f t="shared" si="15"/>
        <v>0.11971830985915492</v>
      </c>
      <c r="M73" s="8">
        <v>20538234.629999999</v>
      </c>
      <c r="N73" s="8">
        <v>83676932</v>
      </c>
      <c r="O73" s="8">
        <f t="shared" si="12"/>
        <v>268473.65529411763</v>
      </c>
      <c r="P73" s="5">
        <v>63138697.370000005</v>
      </c>
      <c r="Q73" s="11">
        <f t="shared" si="13"/>
        <v>311.67651033890252</v>
      </c>
      <c r="R73" s="11">
        <f t="shared" si="16"/>
        <v>-237.86348966109745</v>
      </c>
      <c r="S73" s="11">
        <f t="shared" si="17"/>
        <v>-118.93174483054872</v>
      </c>
      <c r="T73" s="11">
        <f t="shared" si="11"/>
        <v>430.60825516945124</v>
      </c>
      <c r="U73" s="36">
        <v>430.60825516945124</v>
      </c>
    </row>
    <row r="74" spans="1:22" x14ac:dyDescent="0.3">
      <c r="A74" s="2">
        <v>2</v>
      </c>
      <c r="B74" s="2" t="s">
        <v>50</v>
      </c>
      <c r="C74" s="2" t="s">
        <v>6</v>
      </c>
      <c r="D74" s="2" t="s">
        <v>34</v>
      </c>
      <c r="E74" s="2" t="s">
        <v>101</v>
      </c>
      <c r="F74" s="2" t="s">
        <v>102</v>
      </c>
      <c r="G74" s="2" t="s">
        <v>10</v>
      </c>
      <c r="H74" s="10">
        <v>268</v>
      </c>
      <c r="I74" s="10">
        <f t="shared" si="14"/>
        <v>230.48</v>
      </c>
      <c r="J74" s="2">
        <v>260</v>
      </c>
      <c r="K74" s="12">
        <v>70</v>
      </c>
      <c r="L74" s="37">
        <f t="shared" si="15"/>
        <v>0.26119402985074625</v>
      </c>
      <c r="M74" s="8">
        <v>20538234.629999999</v>
      </c>
      <c r="N74" s="8">
        <v>83676932</v>
      </c>
      <c r="O74" s="8">
        <f t="shared" si="12"/>
        <v>293403.35185714281</v>
      </c>
      <c r="P74" s="5">
        <v>63138697.370000005</v>
      </c>
      <c r="Q74" s="11">
        <f t="shared" si="13"/>
        <v>285.19419246696964</v>
      </c>
      <c r="R74" s="11">
        <f t="shared" si="16"/>
        <v>54.714192466969649</v>
      </c>
      <c r="S74" s="54">
        <f>0.25*R74</f>
        <v>13.678548116742412</v>
      </c>
      <c r="T74" s="11">
        <f t="shared" si="11"/>
        <v>244.15854811674239</v>
      </c>
      <c r="U74" s="53">
        <v>244.15854811674239</v>
      </c>
    </row>
    <row r="75" spans="1:22" x14ac:dyDescent="0.3">
      <c r="A75" s="2">
        <v>2</v>
      </c>
      <c r="B75" s="2" t="s">
        <v>50</v>
      </c>
      <c r="C75" s="2" t="s">
        <v>6</v>
      </c>
      <c r="D75" s="2" t="s">
        <v>34</v>
      </c>
      <c r="E75" s="2" t="s">
        <v>103</v>
      </c>
      <c r="F75" s="2" t="s">
        <v>104</v>
      </c>
      <c r="G75" s="2" t="s">
        <v>105</v>
      </c>
      <c r="H75" s="10">
        <v>53</v>
      </c>
      <c r="I75" s="10">
        <f t="shared" si="14"/>
        <v>45.58</v>
      </c>
      <c r="J75" s="2">
        <v>33</v>
      </c>
      <c r="K75" s="12">
        <v>2</v>
      </c>
      <c r="L75" s="37">
        <f t="shared" si="15"/>
        <v>3.7735849056603772E-2</v>
      </c>
      <c r="M75" s="8">
        <v>20538234.629999999</v>
      </c>
      <c r="N75" s="8">
        <v>83676932</v>
      </c>
      <c r="O75" s="8">
        <f t="shared" si="12"/>
        <v>10269117.314999999</v>
      </c>
      <c r="P75" s="5">
        <v>63138697.370000005</v>
      </c>
      <c r="Q75" s="11">
        <f t="shared" si="13"/>
        <v>8.148405499056274</v>
      </c>
      <c r="R75" s="11">
        <f t="shared" si="16"/>
        <v>-37.431594500943724</v>
      </c>
      <c r="S75" s="11">
        <f t="shared" si="17"/>
        <v>-18.715797250471862</v>
      </c>
      <c r="T75" s="11">
        <f t="shared" si="11"/>
        <v>26.864202749528136</v>
      </c>
      <c r="U75" s="36">
        <v>26.864202749528136</v>
      </c>
    </row>
    <row r="76" spans="1:22" x14ac:dyDescent="0.3">
      <c r="A76" s="2">
        <v>2</v>
      </c>
      <c r="B76" s="2" t="s">
        <v>50</v>
      </c>
      <c r="C76" s="2" t="s">
        <v>6</v>
      </c>
      <c r="D76" s="2" t="s">
        <v>34</v>
      </c>
      <c r="E76" s="2" t="s">
        <v>110</v>
      </c>
      <c r="F76" s="2" t="s">
        <v>111</v>
      </c>
      <c r="G76" s="2" t="s">
        <v>10</v>
      </c>
      <c r="H76" s="10">
        <v>151</v>
      </c>
      <c r="I76" s="10">
        <f t="shared" si="14"/>
        <v>129.85999999999999</v>
      </c>
      <c r="J76" s="2">
        <v>72</v>
      </c>
      <c r="K76" s="12" t="s">
        <v>148</v>
      </c>
      <c r="L76" s="37" t="e">
        <f t="shared" si="15"/>
        <v>#VALUE!</v>
      </c>
      <c r="M76" s="8">
        <v>20538234.629999999</v>
      </c>
      <c r="N76" s="8">
        <v>83676932</v>
      </c>
      <c r="O76" s="8" t="e">
        <f t="shared" si="12"/>
        <v>#VALUE!</v>
      </c>
      <c r="P76" s="5">
        <v>63138697.370000005</v>
      </c>
      <c r="Q76" s="11" t="e">
        <f t="shared" si="13"/>
        <v>#VALUE!</v>
      </c>
      <c r="R76" s="11" t="e">
        <f t="shared" si="16"/>
        <v>#VALUE!</v>
      </c>
      <c r="S76" s="11" t="e">
        <f>0.75*R76</f>
        <v>#VALUE!</v>
      </c>
      <c r="T76" s="11" t="e">
        <f t="shared" si="11"/>
        <v>#VALUE!</v>
      </c>
      <c r="U76" s="47">
        <v>130</v>
      </c>
    </row>
    <row r="77" spans="1:22" x14ac:dyDescent="0.3">
      <c r="A77" s="2">
        <v>2</v>
      </c>
      <c r="B77" s="2" t="s">
        <v>50</v>
      </c>
      <c r="C77" s="2" t="s">
        <v>6</v>
      </c>
      <c r="D77" s="2" t="s">
        <v>34</v>
      </c>
      <c r="E77" s="2" t="s">
        <v>121</v>
      </c>
      <c r="F77" s="2" t="s">
        <v>122</v>
      </c>
      <c r="G77" s="2" t="s">
        <v>123</v>
      </c>
      <c r="H77" s="10">
        <v>131200</v>
      </c>
      <c r="I77" s="10">
        <f t="shared" si="14"/>
        <v>112832</v>
      </c>
      <c r="J77" s="2">
        <v>4525.12</v>
      </c>
      <c r="K77" s="12">
        <v>5733.7720999999992</v>
      </c>
      <c r="L77" s="37">
        <f t="shared" si="15"/>
        <v>4.3702531249999996E-2</v>
      </c>
      <c r="M77" s="8">
        <v>20538234.629999999</v>
      </c>
      <c r="N77" s="8">
        <v>83676932</v>
      </c>
      <c r="O77" s="8">
        <f t="shared" si="12"/>
        <v>3581.9761008638625</v>
      </c>
      <c r="P77" s="5">
        <v>63138697.370000005</v>
      </c>
      <c r="Q77" s="11">
        <f t="shared" si="13"/>
        <v>23360.550054987718</v>
      </c>
      <c r="R77" s="11">
        <f t="shared" si="16"/>
        <v>-89471.449945012282</v>
      </c>
      <c r="S77" s="11">
        <f>0.75*R77</f>
        <v>-67103.587458759212</v>
      </c>
      <c r="T77" s="11">
        <f t="shared" si="11"/>
        <v>45728.412541240788</v>
      </c>
      <c r="U77" s="47">
        <v>45728</v>
      </c>
      <c r="V77" s="60">
        <v>0.75</v>
      </c>
    </row>
    <row r="78" spans="1:22" x14ac:dyDescent="0.3">
      <c r="A78" s="2">
        <v>2</v>
      </c>
      <c r="B78" s="2" t="s">
        <v>50</v>
      </c>
      <c r="C78" s="2" t="s">
        <v>6</v>
      </c>
      <c r="D78" s="2" t="s">
        <v>35</v>
      </c>
      <c r="E78" s="2" t="s">
        <v>88</v>
      </c>
      <c r="F78" s="2" t="s">
        <v>89</v>
      </c>
      <c r="G78" s="2" t="s">
        <v>31</v>
      </c>
      <c r="H78" s="10">
        <v>209</v>
      </c>
      <c r="I78" s="10">
        <f t="shared" si="14"/>
        <v>179.74</v>
      </c>
      <c r="J78" s="2">
        <v>46</v>
      </c>
      <c r="K78" s="12">
        <v>13</v>
      </c>
      <c r="L78" s="37">
        <f t="shared" si="15"/>
        <v>6.2200956937799042E-2</v>
      </c>
      <c r="M78" s="7">
        <v>7472517.8299999991</v>
      </c>
      <c r="N78" s="7">
        <v>61031817</v>
      </c>
      <c r="O78" s="7">
        <f t="shared" si="12"/>
        <v>574809.06384615379</v>
      </c>
      <c r="P78" s="5">
        <v>53559299.170000002</v>
      </c>
      <c r="Q78" s="11">
        <f t="shared" si="13"/>
        <v>106.17754805678398</v>
      </c>
      <c r="R78" s="11">
        <f t="shared" si="16"/>
        <v>-73.562451943216033</v>
      </c>
      <c r="S78" s="11">
        <f t="shared" si="17"/>
        <v>-36.781225971608016</v>
      </c>
      <c r="T78" s="11">
        <f t="shared" si="11"/>
        <v>142.95877402839199</v>
      </c>
      <c r="U78" s="36">
        <v>142.95877402839199</v>
      </c>
    </row>
    <row r="79" spans="1:22" x14ac:dyDescent="0.3">
      <c r="A79" s="2">
        <v>2</v>
      </c>
      <c r="B79" s="2" t="s">
        <v>50</v>
      </c>
      <c r="C79" s="2" t="s">
        <v>6</v>
      </c>
      <c r="D79" s="2" t="s">
        <v>35</v>
      </c>
      <c r="E79" s="2" t="s">
        <v>108</v>
      </c>
      <c r="F79" s="2" t="s">
        <v>109</v>
      </c>
      <c r="G79" s="2" t="s">
        <v>31</v>
      </c>
      <c r="H79" s="10">
        <v>44</v>
      </c>
      <c r="I79" s="10">
        <f t="shared" si="14"/>
        <v>37.839999999999996</v>
      </c>
      <c r="J79" s="2">
        <v>21</v>
      </c>
      <c r="K79" s="12">
        <v>6</v>
      </c>
      <c r="L79" s="37">
        <f t="shared" si="15"/>
        <v>0.13636363636363635</v>
      </c>
      <c r="M79" s="7">
        <v>7472517.8299999991</v>
      </c>
      <c r="N79" s="7">
        <v>61031817</v>
      </c>
      <c r="O79" s="7">
        <f t="shared" si="12"/>
        <v>1245419.6383333332</v>
      </c>
      <c r="P79" s="5">
        <v>53559299.170000002</v>
      </c>
      <c r="Q79" s="11">
        <f t="shared" si="13"/>
        <v>49.005022180054141</v>
      </c>
      <c r="R79" s="11">
        <f t="shared" si="16"/>
        <v>11.165022180054144</v>
      </c>
      <c r="S79" s="11">
        <f t="shared" si="17"/>
        <v>5.5825110900270722</v>
      </c>
      <c r="T79" s="11">
        <f t="shared" si="11"/>
        <v>43.422511090027072</v>
      </c>
      <c r="U79" s="36">
        <v>43.422511090027072</v>
      </c>
    </row>
    <row r="80" spans="1:22" x14ac:dyDescent="0.3">
      <c r="A80" s="2">
        <v>2</v>
      </c>
      <c r="B80" s="2" t="s">
        <v>50</v>
      </c>
      <c r="C80" s="2" t="s">
        <v>6</v>
      </c>
      <c r="D80" s="2" t="s">
        <v>35</v>
      </c>
      <c r="E80" s="2" t="s">
        <v>112</v>
      </c>
      <c r="F80" s="2" t="s">
        <v>113</v>
      </c>
      <c r="G80" s="2" t="s">
        <v>114</v>
      </c>
      <c r="H80" s="10">
        <v>36036350</v>
      </c>
      <c r="I80" s="10">
        <f t="shared" si="14"/>
        <v>30991261</v>
      </c>
      <c r="J80" s="2">
        <v>1665800.7</v>
      </c>
      <c r="K80" s="12">
        <v>132651.4</v>
      </c>
      <c r="L80" s="37">
        <f t="shared" si="15"/>
        <v>3.6810442789017199E-3</v>
      </c>
      <c r="M80" s="7">
        <v>7472517.8299999991</v>
      </c>
      <c r="N80" s="7">
        <v>61031817</v>
      </c>
      <c r="O80" s="7">
        <f t="shared" si="12"/>
        <v>56.331993706813492</v>
      </c>
      <c r="P80" s="5">
        <v>53559299.170000002</v>
      </c>
      <c r="Q80" s="11">
        <f t="shared" si="13"/>
        <v>1083430.7998692056</v>
      </c>
      <c r="R80" s="11">
        <f t="shared" si="16"/>
        <v>-29907830.200130794</v>
      </c>
      <c r="S80" s="11">
        <f>0.75*R80</f>
        <v>-22430872.650098097</v>
      </c>
      <c r="T80" s="11">
        <f t="shared" si="11"/>
        <v>8560388.3499019034</v>
      </c>
      <c r="U80" s="47">
        <v>8560388</v>
      </c>
      <c r="V80" s="60">
        <v>0.75</v>
      </c>
    </row>
    <row r="81" spans="1:22" x14ac:dyDescent="0.3">
      <c r="A81" s="2">
        <v>2</v>
      </c>
      <c r="B81" s="2" t="s">
        <v>50</v>
      </c>
      <c r="C81" s="2" t="s">
        <v>6</v>
      </c>
      <c r="D81" s="2" t="s">
        <v>35</v>
      </c>
      <c r="E81" s="2" t="s">
        <v>115</v>
      </c>
      <c r="F81" s="2" t="s">
        <v>116</v>
      </c>
      <c r="G81" s="2" t="s">
        <v>31</v>
      </c>
      <c r="H81" s="10">
        <v>200</v>
      </c>
      <c r="I81" s="10">
        <f t="shared" si="14"/>
        <v>172</v>
      </c>
      <c r="J81" s="2">
        <v>62</v>
      </c>
      <c r="K81" s="12">
        <v>34</v>
      </c>
      <c r="L81" s="37">
        <f t="shared" si="15"/>
        <v>0.17</v>
      </c>
      <c r="M81" s="7">
        <v>7472517.8299999991</v>
      </c>
      <c r="N81" s="7">
        <v>61031817</v>
      </c>
      <c r="O81" s="7">
        <f t="shared" si="12"/>
        <v>219779.93617647057</v>
      </c>
      <c r="P81" s="5">
        <v>53559299.170000002</v>
      </c>
      <c r="Q81" s="11">
        <f t="shared" si="13"/>
        <v>277.69512568697348</v>
      </c>
      <c r="R81" s="11">
        <f t="shared" si="16"/>
        <v>105.69512568697348</v>
      </c>
      <c r="S81" s="11">
        <f t="shared" si="17"/>
        <v>52.847562843486742</v>
      </c>
      <c r="T81" s="11">
        <f t="shared" si="11"/>
        <v>224.84756284348674</v>
      </c>
      <c r="U81" s="36">
        <v>224.84756284348674</v>
      </c>
    </row>
    <row r="82" spans="1:22" x14ac:dyDescent="0.3">
      <c r="A82" s="2">
        <v>2</v>
      </c>
      <c r="B82" s="2" t="s">
        <v>50</v>
      </c>
      <c r="C82" s="2" t="s">
        <v>6</v>
      </c>
      <c r="D82" s="2" t="s">
        <v>35</v>
      </c>
      <c r="E82" s="2" t="s">
        <v>117</v>
      </c>
      <c r="F82" s="2" t="s">
        <v>118</v>
      </c>
      <c r="G82" s="2" t="s">
        <v>31</v>
      </c>
      <c r="H82" s="10">
        <v>363</v>
      </c>
      <c r="I82" s="10">
        <f t="shared" si="14"/>
        <v>312.18</v>
      </c>
      <c r="J82" s="2">
        <v>43</v>
      </c>
      <c r="K82" s="12">
        <v>22</v>
      </c>
      <c r="L82" s="37">
        <f t="shared" si="15"/>
        <v>6.0606060606060608E-2</v>
      </c>
      <c r="M82" s="7">
        <v>7472517.8299999991</v>
      </c>
      <c r="N82" s="7">
        <v>61031817</v>
      </c>
      <c r="O82" s="7">
        <f t="shared" ref="O82:O113" si="18">M82/K82</f>
        <v>339659.90136363631</v>
      </c>
      <c r="P82" s="5">
        <v>53559299.170000002</v>
      </c>
      <c r="Q82" s="11">
        <f t="shared" si="13"/>
        <v>179.6850813268652</v>
      </c>
      <c r="R82" s="11">
        <f t="shared" si="16"/>
        <v>-132.4949186731348</v>
      </c>
      <c r="S82" s="11">
        <f t="shared" si="17"/>
        <v>-66.247459336567402</v>
      </c>
      <c r="T82" s="11">
        <f t="shared" si="11"/>
        <v>245.9325406634326</v>
      </c>
      <c r="U82" s="36">
        <v>245.9325406634326</v>
      </c>
    </row>
    <row r="83" spans="1:22" x14ac:dyDescent="0.3">
      <c r="A83" s="2">
        <v>2</v>
      </c>
      <c r="B83" s="2" t="s">
        <v>50</v>
      </c>
      <c r="C83" s="2" t="s">
        <v>6</v>
      </c>
      <c r="D83" s="2" t="s">
        <v>35</v>
      </c>
      <c r="E83" s="2" t="s">
        <v>119</v>
      </c>
      <c r="F83" s="2" t="s">
        <v>120</v>
      </c>
      <c r="G83" s="2" t="s">
        <v>31</v>
      </c>
      <c r="H83" s="10">
        <v>92</v>
      </c>
      <c r="I83" s="10">
        <f t="shared" si="14"/>
        <v>79.12</v>
      </c>
      <c r="J83" s="2">
        <v>36</v>
      </c>
      <c r="K83" s="12">
        <v>9</v>
      </c>
      <c r="L83" s="37">
        <f t="shared" si="15"/>
        <v>9.7826086956521743E-2</v>
      </c>
      <c r="M83" s="7">
        <v>7472517.8299999991</v>
      </c>
      <c r="N83" s="7">
        <v>61031817</v>
      </c>
      <c r="O83" s="7">
        <f t="shared" si="18"/>
        <v>830279.75888888875</v>
      </c>
      <c r="P83" s="5">
        <v>53559299.170000002</v>
      </c>
      <c r="Q83" s="11">
        <f t="shared" si="13"/>
        <v>73.507533270081211</v>
      </c>
      <c r="R83" s="11">
        <f t="shared" si="16"/>
        <v>-5.6124667299187934</v>
      </c>
      <c r="S83" s="11">
        <f t="shared" si="17"/>
        <v>-2.8062333649593967</v>
      </c>
      <c r="T83" s="11">
        <f t="shared" si="11"/>
        <v>76.313766635040608</v>
      </c>
      <c r="U83" s="36">
        <v>76.313766635040608</v>
      </c>
    </row>
    <row r="84" spans="1:22" x14ac:dyDescent="0.3">
      <c r="A84" s="2">
        <v>2</v>
      </c>
      <c r="B84" s="2" t="s">
        <v>50</v>
      </c>
      <c r="C84" s="2" t="s">
        <v>6</v>
      </c>
      <c r="D84" s="2" t="s">
        <v>35</v>
      </c>
      <c r="E84" s="2" t="s">
        <v>92</v>
      </c>
      <c r="F84" s="2" t="s">
        <v>93</v>
      </c>
      <c r="G84" s="2" t="s">
        <v>94</v>
      </c>
      <c r="H84" s="10">
        <v>499</v>
      </c>
      <c r="I84" s="10">
        <f t="shared" si="14"/>
        <v>429.14</v>
      </c>
      <c r="J84" s="2">
        <v>197</v>
      </c>
      <c r="K84" s="12">
        <v>24.5</v>
      </c>
      <c r="L84" s="37">
        <f t="shared" si="15"/>
        <v>4.9098196392785572E-2</v>
      </c>
      <c r="M84" s="7">
        <v>7472517.8299999991</v>
      </c>
      <c r="N84" s="7">
        <v>61031817</v>
      </c>
      <c r="O84" s="7">
        <f t="shared" si="18"/>
        <v>305000.72775510198</v>
      </c>
      <c r="P84" s="5">
        <v>53559299.170000002</v>
      </c>
      <c r="Q84" s="11">
        <f t="shared" si="13"/>
        <v>200.10384056855443</v>
      </c>
      <c r="R84" s="11">
        <f t="shared" si="16"/>
        <v>-229.03615943144555</v>
      </c>
      <c r="S84" s="11">
        <f t="shared" si="17"/>
        <v>-114.51807971572278</v>
      </c>
      <c r="T84" s="11">
        <f t="shared" si="11"/>
        <v>314.62192028427722</v>
      </c>
      <c r="U84" s="36">
        <v>314.62192028427722</v>
      </c>
    </row>
    <row r="85" spans="1:22" x14ac:dyDescent="0.3">
      <c r="A85" s="2">
        <v>2</v>
      </c>
      <c r="B85" s="2" t="s">
        <v>50</v>
      </c>
      <c r="C85" s="2" t="s">
        <v>6</v>
      </c>
      <c r="D85" s="2" t="s">
        <v>35</v>
      </c>
      <c r="E85" s="2" t="s">
        <v>101</v>
      </c>
      <c r="F85" s="2" t="s">
        <v>102</v>
      </c>
      <c r="G85" s="2" t="s">
        <v>10</v>
      </c>
      <c r="H85" s="10">
        <v>185</v>
      </c>
      <c r="I85" s="10">
        <f t="shared" si="14"/>
        <v>159.1</v>
      </c>
      <c r="J85" s="2">
        <v>50</v>
      </c>
      <c r="K85" s="12">
        <v>18</v>
      </c>
      <c r="L85" s="37">
        <f t="shared" si="15"/>
        <v>9.7297297297297303E-2</v>
      </c>
      <c r="M85" s="7">
        <v>7472517.8299999991</v>
      </c>
      <c r="N85" s="7">
        <v>61031817</v>
      </c>
      <c r="O85" s="7">
        <f t="shared" si="18"/>
        <v>415139.87944444438</v>
      </c>
      <c r="P85" s="5">
        <v>53559299.170000002</v>
      </c>
      <c r="Q85" s="11">
        <f t="shared" si="13"/>
        <v>147.01506654016242</v>
      </c>
      <c r="R85" s="11">
        <f t="shared" si="16"/>
        <v>-12.084933459837572</v>
      </c>
      <c r="S85" s="54">
        <f>0.25*R85</f>
        <v>-3.021233364959393</v>
      </c>
      <c r="T85" s="11">
        <f t="shared" si="11"/>
        <v>156.07876663504061</v>
      </c>
      <c r="U85" s="53">
        <v>156.07876663504061</v>
      </c>
    </row>
    <row r="86" spans="1:22" x14ac:dyDescent="0.3">
      <c r="A86" s="2">
        <v>2</v>
      </c>
      <c r="B86" s="2" t="s">
        <v>50</v>
      </c>
      <c r="C86" s="2" t="s">
        <v>6</v>
      </c>
      <c r="D86" s="2" t="s">
        <v>35</v>
      </c>
      <c r="E86" s="2" t="s">
        <v>103</v>
      </c>
      <c r="F86" s="2" t="s">
        <v>104</v>
      </c>
      <c r="G86" s="2" t="s">
        <v>105</v>
      </c>
      <c r="H86" s="10">
        <v>33</v>
      </c>
      <c r="I86" s="10">
        <f t="shared" si="14"/>
        <v>28.38</v>
      </c>
      <c r="J86" s="2">
        <v>7</v>
      </c>
      <c r="K86" s="12">
        <v>2</v>
      </c>
      <c r="L86" s="37">
        <f t="shared" si="15"/>
        <v>6.0606060606060608E-2</v>
      </c>
      <c r="M86" s="7">
        <v>7472517.8299999991</v>
      </c>
      <c r="N86" s="7">
        <v>61031817</v>
      </c>
      <c r="O86" s="7">
        <f t="shared" si="18"/>
        <v>3736258.9149999996</v>
      </c>
      <c r="P86" s="5">
        <v>53559299.170000002</v>
      </c>
      <c r="Q86" s="11">
        <f t="shared" si="13"/>
        <v>16.335007393351379</v>
      </c>
      <c r="R86" s="11">
        <f t="shared" si="16"/>
        <v>-12.04499260664862</v>
      </c>
      <c r="S86" s="11">
        <f t="shared" si="17"/>
        <v>-6.02249630332431</v>
      </c>
      <c r="T86" s="11">
        <f t="shared" si="11"/>
        <v>22.357503696675689</v>
      </c>
      <c r="U86" s="36">
        <v>22.357503696675689</v>
      </c>
    </row>
    <row r="87" spans="1:22" x14ac:dyDescent="0.3">
      <c r="A87" s="2">
        <v>2</v>
      </c>
      <c r="B87" s="2" t="s">
        <v>50</v>
      </c>
      <c r="C87" s="2" t="s">
        <v>6</v>
      </c>
      <c r="D87" s="2" t="s">
        <v>35</v>
      </c>
      <c r="E87" s="2" t="s">
        <v>110</v>
      </c>
      <c r="F87" s="2" t="s">
        <v>111</v>
      </c>
      <c r="G87" s="2" t="s">
        <v>10</v>
      </c>
      <c r="H87" s="10">
        <v>88</v>
      </c>
      <c r="I87" s="10">
        <f t="shared" si="14"/>
        <v>75.679999999999993</v>
      </c>
      <c r="J87" s="2">
        <v>16</v>
      </c>
      <c r="K87" s="12" t="s">
        <v>148</v>
      </c>
      <c r="L87" s="37" t="e">
        <f t="shared" si="15"/>
        <v>#VALUE!</v>
      </c>
      <c r="M87" s="7">
        <v>7472517.8299999991</v>
      </c>
      <c r="N87" s="7">
        <v>61031817</v>
      </c>
      <c r="O87" s="7" t="e">
        <f t="shared" si="18"/>
        <v>#VALUE!</v>
      </c>
      <c r="P87" s="5">
        <v>53559299.170000002</v>
      </c>
      <c r="Q87" s="11" t="e">
        <f t="shared" si="13"/>
        <v>#VALUE!</v>
      </c>
      <c r="R87" s="11" t="e">
        <f t="shared" si="16"/>
        <v>#VALUE!</v>
      </c>
      <c r="S87" s="11" t="e">
        <f t="shared" si="17"/>
        <v>#VALUE!</v>
      </c>
      <c r="T87" s="11" t="e">
        <f t="shared" si="11"/>
        <v>#VALUE!</v>
      </c>
      <c r="U87" s="47">
        <v>76</v>
      </c>
    </row>
    <row r="88" spans="1:22" x14ac:dyDescent="0.3">
      <c r="A88" s="2">
        <v>2</v>
      </c>
      <c r="B88" s="2" t="s">
        <v>50</v>
      </c>
      <c r="C88" s="2" t="s">
        <v>6</v>
      </c>
      <c r="D88" s="2" t="s">
        <v>35</v>
      </c>
      <c r="E88" s="2" t="s">
        <v>121</v>
      </c>
      <c r="F88" s="2" t="s">
        <v>122</v>
      </c>
      <c r="G88" s="2" t="s">
        <v>123</v>
      </c>
      <c r="H88" s="10">
        <v>94000</v>
      </c>
      <c r="I88" s="10">
        <f t="shared" si="14"/>
        <v>80840</v>
      </c>
      <c r="J88" s="2" t="s">
        <v>125</v>
      </c>
      <c r="K88" s="12">
        <v>81.212699999999998</v>
      </c>
      <c r="L88" s="37">
        <f t="shared" si="15"/>
        <v>8.6396489361702125E-4</v>
      </c>
      <c r="M88" s="7">
        <v>7472517.8299999991</v>
      </c>
      <c r="N88" s="7">
        <v>61031817</v>
      </c>
      <c r="O88" s="7">
        <f t="shared" si="18"/>
        <v>92011.690659219545</v>
      </c>
      <c r="P88" s="5">
        <v>53559299.170000002</v>
      </c>
      <c r="Q88" s="11">
        <f t="shared" si="13"/>
        <v>663.30502746701382</v>
      </c>
      <c r="R88" s="11">
        <f t="shared" si="16"/>
        <v>-80176.694972532991</v>
      </c>
      <c r="S88" s="11">
        <f>0.75*R88</f>
        <v>-60132.521229399747</v>
      </c>
      <c r="T88" s="11">
        <f t="shared" si="11"/>
        <v>20707.478770600253</v>
      </c>
      <c r="U88" s="47">
        <v>20708</v>
      </c>
      <c r="V88" s="60">
        <v>0.75</v>
      </c>
    </row>
    <row r="89" spans="1:22" x14ac:dyDescent="0.3">
      <c r="A89" s="2">
        <v>2</v>
      </c>
      <c r="B89" s="2" t="s">
        <v>51</v>
      </c>
      <c r="C89" s="2" t="s">
        <v>6</v>
      </c>
      <c r="D89" s="2" t="s">
        <v>7</v>
      </c>
      <c r="E89" s="2" t="s">
        <v>88</v>
      </c>
      <c r="F89" s="2" t="s">
        <v>89</v>
      </c>
      <c r="G89" s="2" t="s">
        <v>31</v>
      </c>
      <c r="H89" s="10">
        <v>18</v>
      </c>
      <c r="I89" s="10">
        <f t="shared" si="14"/>
        <v>15.48</v>
      </c>
      <c r="J89" s="2">
        <v>39</v>
      </c>
      <c r="K89" s="12">
        <v>6</v>
      </c>
      <c r="L89" s="37">
        <f t="shared" si="15"/>
        <v>0.33333333333333331</v>
      </c>
      <c r="M89" s="6">
        <v>1002829.93</v>
      </c>
      <c r="N89" s="6">
        <v>4857192</v>
      </c>
      <c r="O89" s="6">
        <f t="shared" si="18"/>
        <v>167138.32166666668</v>
      </c>
      <c r="P89" s="5">
        <v>3854362.07</v>
      </c>
      <c r="Q89" s="11">
        <f t="shared" si="13"/>
        <v>29.060911654282194</v>
      </c>
      <c r="R89" s="11">
        <f t="shared" si="16"/>
        <v>13.580911654282193</v>
      </c>
      <c r="S89" s="11">
        <f t="shared" si="17"/>
        <v>6.7904558271410966</v>
      </c>
      <c r="T89" s="11">
        <f t="shared" si="11"/>
        <v>22.270455827141099</v>
      </c>
      <c r="U89" s="36">
        <v>22.270455827141099</v>
      </c>
    </row>
    <row r="90" spans="1:22" x14ac:dyDescent="0.3">
      <c r="A90" s="2">
        <v>2</v>
      </c>
      <c r="B90" s="2" t="s">
        <v>51</v>
      </c>
      <c r="C90" s="2" t="s">
        <v>6</v>
      </c>
      <c r="D90" s="2" t="s">
        <v>7</v>
      </c>
      <c r="E90" s="2" t="s">
        <v>126</v>
      </c>
      <c r="F90" s="2" t="s">
        <v>127</v>
      </c>
      <c r="G90" s="2" t="s">
        <v>31</v>
      </c>
      <c r="H90" s="10">
        <v>63</v>
      </c>
      <c r="I90" s="10">
        <f t="shared" si="14"/>
        <v>54.18</v>
      </c>
      <c r="J90" s="2">
        <v>48</v>
      </c>
      <c r="K90" s="12">
        <v>2</v>
      </c>
      <c r="L90" s="37">
        <f t="shared" si="15"/>
        <v>3.1746031746031744E-2</v>
      </c>
      <c r="M90" s="6">
        <v>1002829.93</v>
      </c>
      <c r="N90" s="6">
        <v>4857192</v>
      </c>
      <c r="O90" s="6">
        <f t="shared" si="18"/>
        <v>501414.96500000003</v>
      </c>
      <c r="P90" s="5">
        <v>3854362.07</v>
      </c>
      <c r="Q90" s="11">
        <f t="shared" si="13"/>
        <v>9.6869705514273985</v>
      </c>
      <c r="R90" s="11">
        <f t="shared" si="16"/>
        <v>-44.493029448572599</v>
      </c>
      <c r="S90" s="11">
        <f t="shared" si="17"/>
        <v>-22.2465147242863</v>
      </c>
      <c r="T90" s="11">
        <f t="shared" si="11"/>
        <v>31.9334852757137</v>
      </c>
      <c r="U90" s="36">
        <v>31.9334852757137</v>
      </c>
    </row>
    <row r="91" spans="1:22" x14ac:dyDescent="0.3">
      <c r="A91" s="2">
        <v>2</v>
      </c>
      <c r="B91" s="2" t="s">
        <v>51</v>
      </c>
      <c r="C91" s="2" t="s">
        <v>6</v>
      </c>
      <c r="D91" s="2" t="s">
        <v>7</v>
      </c>
      <c r="E91" s="2" t="s">
        <v>92</v>
      </c>
      <c r="F91" s="2" t="s">
        <v>93</v>
      </c>
      <c r="G91" s="2" t="s">
        <v>94</v>
      </c>
      <c r="H91" s="10">
        <v>42</v>
      </c>
      <c r="I91" s="10">
        <f t="shared" si="14"/>
        <v>36.119999999999997</v>
      </c>
      <c r="J91" s="2">
        <v>5</v>
      </c>
      <c r="K91" s="12">
        <v>0</v>
      </c>
      <c r="L91" s="37">
        <f t="shared" si="15"/>
        <v>0</v>
      </c>
      <c r="M91" s="6">
        <v>1002829.93</v>
      </c>
      <c r="N91" s="6">
        <v>4857192</v>
      </c>
      <c r="O91" s="48">
        <f>N91</f>
        <v>4857192</v>
      </c>
      <c r="P91" s="5">
        <v>3854362.07</v>
      </c>
      <c r="Q91" s="11">
        <f t="shared" si="13"/>
        <v>1</v>
      </c>
      <c r="R91" s="11">
        <f t="shared" si="16"/>
        <v>-35.119999999999997</v>
      </c>
      <c r="S91" s="11">
        <f t="shared" si="17"/>
        <v>-17.559999999999999</v>
      </c>
      <c r="T91" s="11">
        <f t="shared" si="11"/>
        <v>18.559999999999999</v>
      </c>
      <c r="U91" s="47">
        <v>18.559999999999999</v>
      </c>
    </row>
    <row r="92" spans="1:22" x14ac:dyDescent="0.3">
      <c r="A92" s="2">
        <v>2</v>
      </c>
      <c r="B92" s="2" t="s">
        <v>51</v>
      </c>
      <c r="C92" s="2" t="s">
        <v>6</v>
      </c>
      <c r="D92" s="2" t="s">
        <v>34</v>
      </c>
      <c r="E92" s="2" t="s">
        <v>88</v>
      </c>
      <c r="F92" s="2" t="s">
        <v>89</v>
      </c>
      <c r="G92" s="2" t="s">
        <v>31</v>
      </c>
      <c r="H92" s="10">
        <v>120</v>
      </c>
      <c r="I92" s="10">
        <f t="shared" si="14"/>
        <v>103.2</v>
      </c>
      <c r="J92" s="2">
        <v>159</v>
      </c>
      <c r="K92" s="12">
        <v>99</v>
      </c>
      <c r="L92" s="37">
        <f t="shared" si="15"/>
        <v>0.82499999999999996</v>
      </c>
      <c r="M92" s="8">
        <v>6997703.7399999984</v>
      </c>
      <c r="N92" s="8">
        <v>29743338</v>
      </c>
      <c r="O92" s="8">
        <f t="shared" si="18"/>
        <v>70683.87616161615</v>
      </c>
      <c r="P92" s="5">
        <v>22745634.260000002</v>
      </c>
      <c r="Q92" s="11">
        <f t="shared" si="13"/>
        <v>420.79381628694108</v>
      </c>
      <c r="R92" s="11">
        <f t="shared" si="16"/>
        <v>317.59381628694109</v>
      </c>
      <c r="S92" s="11">
        <f t="shared" si="17"/>
        <v>158.79690814347055</v>
      </c>
      <c r="T92" s="11">
        <f t="shared" si="11"/>
        <v>261.99690814347053</v>
      </c>
      <c r="U92" s="36">
        <v>261.99690814347053</v>
      </c>
    </row>
    <row r="93" spans="1:22" x14ac:dyDescent="0.3">
      <c r="A93" s="2">
        <v>2</v>
      </c>
      <c r="B93" s="2" t="s">
        <v>51</v>
      </c>
      <c r="C93" s="2" t="s">
        <v>6</v>
      </c>
      <c r="D93" s="2" t="s">
        <v>34</v>
      </c>
      <c r="E93" s="2" t="s">
        <v>126</v>
      </c>
      <c r="F93" s="2" t="s">
        <v>127</v>
      </c>
      <c r="G93" s="2" t="s">
        <v>31</v>
      </c>
      <c r="H93" s="10">
        <v>272</v>
      </c>
      <c r="I93" s="10">
        <f t="shared" si="14"/>
        <v>233.92</v>
      </c>
      <c r="J93" s="2">
        <v>68</v>
      </c>
      <c r="K93" s="12">
        <v>76</v>
      </c>
      <c r="L93" s="37">
        <f t="shared" si="15"/>
        <v>0.27941176470588236</v>
      </c>
      <c r="M93" s="8">
        <v>6997703.7399999984</v>
      </c>
      <c r="N93" s="8">
        <v>29743338</v>
      </c>
      <c r="O93" s="8">
        <f t="shared" si="18"/>
        <v>92075.049210526297</v>
      </c>
      <c r="P93" s="5">
        <v>22745634.260000002</v>
      </c>
      <c r="Q93" s="11">
        <f t="shared" si="13"/>
        <v>323.03363674553054</v>
      </c>
      <c r="R93" s="11">
        <f t="shared" si="16"/>
        <v>89.113636745530556</v>
      </c>
      <c r="S93" s="11">
        <f t="shared" si="17"/>
        <v>44.556818372765278</v>
      </c>
      <c r="T93" s="11">
        <f t="shared" si="11"/>
        <v>278.47681837276525</v>
      </c>
      <c r="U93" s="36">
        <v>278.47681837276525</v>
      </c>
    </row>
    <row r="94" spans="1:22" x14ac:dyDescent="0.3">
      <c r="A94" s="2">
        <v>2</v>
      </c>
      <c r="B94" s="2" t="s">
        <v>51</v>
      </c>
      <c r="C94" s="2" t="s">
        <v>6</v>
      </c>
      <c r="D94" s="2" t="s">
        <v>34</v>
      </c>
      <c r="E94" s="2" t="s">
        <v>92</v>
      </c>
      <c r="F94" s="2" t="s">
        <v>93</v>
      </c>
      <c r="G94" s="2" t="s">
        <v>94</v>
      </c>
      <c r="H94" s="10">
        <v>254</v>
      </c>
      <c r="I94" s="10">
        <f t="shared" si="14"/>
        <v>218.44</v>
      </c>
      <c r="J94" s="2">
        <v>56</v>
      </c>
      <c r="K94" s="12">
        <v>2</v>
      </c>
      <c r="L94" s="37">
        <f t="shared" si="15"/>
        <v>7.874015748031496E-3</v>
      </c>
      <c r="M94" s="8">
        <v>6997703.7399999984</v>
      </c>
      <c r="N94" s="8">
        <v>29743338</v>
      </c>
      <c r="O94" s="8">
        <f t="shared" si="18"/>
        <v>3498851.8699999992</v>
      </c>
      <c r="P94" s="5">
        <v>22745634.260000002</v>
      </c>
      <c r="Q94" s="11">
        <f t="shared" si="13"/>
        <v>8.5008851775139611</v>
      </c>
      <c r="R94" s="11">
        <f t="shared" si="16"/>
        <v>-209.93911482248603</v>
      </c>
      <c r="S94" s="11">
        <f t="shared" si="17"/>
        <v>-104.96955741124302</v>
      </c>
      <c r="T94" s="11">
        <f t="shared" si="11"/>
        <v>113.47044258875698</v>
      </c>
      <c r="U94" s="36">
        <v>113.47044258875698</v>
      </c>
    </row>
    <row r="95" spans="1:22" x14ac:dyDescent="0.3">
      <c r="A95" s="2">
        <v>2</v>
      </c>
      <c r="B95" s="2" t="s">
        <v>51</v>
      </c>
      <c r="C95" s="2" t="s">
        <v>6</v>
      </c>
      <c r="D95" s="2" t="s">
        <v>35</v>
      </c>
      <c r="E95" s="2" t="s">
        <v>88</v>
      </c>
      <c r="F95" s="2" t="s">
        <v>89</v>
      </c>
      <c r="G95" s="2" t="s">
        <v>31</v>
      </c>
      <c r="H95" s="10">
        <v>70</v>
      </c>
      <c r="I95" s="10">
        <f t="shared" si="14"/>
        <v>60.199999999999996</v>
      </c>
      <c r="J95" s="2">
        <v>55</v>
      </c>
      <c r="K95" s="12">
        <v>0</v>
      </c>
      <c r="L95" s="37">
        <f t="shared" si="15"/>
        <v>0</v>
      </c>
      <c r="M95" s="7">
        <v>1930827.9100000001</v>
      </c>
      <c r="N95" s="7">
        <v>21540639</v>
      </c>
      <c r="O95" s="52">
        <f>N95</f>
        <v>21540639</v>
      </c>
      <c r="P95" s="5">
        <v>19609811.09</v>
      </c>
      <c r="Q95" s="11">
        <f t="shared" si="13"/>
        <v>1</v>
      </c>
      <c r="R95" s="11">
        <f t="shared" si="16"/>
        <v>-59.199999999999996</v>
      </c>
      <c r="S95" s="11">
        <f t="shared" si="17"/>
        <v>-29.599999999999998</v>
      </c>
      <c r="T95" s="11">
        <f t="shared" si="11"/>
        <v>30.599999999999998</v>
      </c>
      <c r="U95" s="47">
        <v>30.599999999999998</v>
      </c>
    </row>
    <row r="96" spans="1:22" x14ac:dyDescent="0.3">
      <c r="A96" s="2">
        <v>2</v>
      </c>
      <c r="B96" s="2" t="s">
        <v>51</v>
      </c>
      <c r="C96" s="2" t="s">
        <v>6</v>
      </c>
      <c r="D96" s="2" t="s">
        <v>35</v>
      </c>
      <c r="E96" s="2" t="s">
        <v>126</v>
      </c>
      <c r="F96" s="2" t="s">
        <v>127</v>
      </c>
      <c r="G96" s="2" t="s">
        <v>31</v>
      </c>
      <c r="H96" s="10">
        <v>186</v>
      </c>
      <c r="I96" s="10">
        <f t="shared" si="14"/>
        <v>159.96</v>
      </c>
      <c r="J96" s="2">
        <v>146</v>
      </c>
      <c r="K96" s="12">
        <v>116</v>
      </c>
      <c r="L96" s="37">
        <f t="shared" si="15"/>
        <v>0.62365591397849462</v>
      </c>
      <c r="M96" s="7">
        <v>1930827.9100000001</v>
      </c>
      <c r="N96" s="7">
        <v>21540639</v>
      </c>
      <c r="O96" s="7">
        <f t="shared" si="18"/>
        <v>16645.068189655172</v>
      </c>
      <c r="P96" s="5">
        <v>19609811.09</v>
      </c>
      <c r="Q96" s="11">
        <f t="shared" si="13"/>
        <v>1294.1153952969325</v>
      </c>
      <c r="R96" s="11">
        <f t="shared" si="16"/>
        <v>1134.1553952969325</v>
      </c>
      <c r="S96" s="11">
        <f t="shared" si="17"/>
        <v>567.07769764846626</v>
      </c>
      <c r="T96" s="11">
        <f t="shared" si="11"/>
        <v>727.03769764846629</v>
      </c>
      <c r="U96" s="36">
        <v>727.03769764846629</v>
      </c>
    </row>
    <row r="97" spans="1:21" x14ac:dyDescent="0.3">
      <c r="A97" s="2">
        <v>2</v>
      </c>
      <c r="B97" s="2" t="s">
        <v>51</v>
      </c>
      <c r="C97" s="2" t="s">
        <v>6</v>
      </c>
      <c r="D97" s="2" t="s">
        <v>35</v>
      </c>
      <c r="E97" s="2" t="s">
        <v>92</v>
      </c>
      <c r="F97" s="2" t="s">
        <v>93</v>
      </c>
      <c r="G97" s="2" t="s">
        <v>94</v>
      </c>
      <c r="H97" s="10">
        <v>168</v>
      </c>
      <c r="I97" s="10">
        <f t="shared" si="14"/>
        <v>144.47999999999999</v>
      </c>
      <c r="J97" s="2">
        <v>16</v>
      </c>
      <c r="K97" s="12">
        <v>8</v>
      </c>
      <c r="L97" s="37">
        <f t="shared" si="15"/>
        <v>4.7619047619047616E-2</v>
      </c>
      <c r="M97" s="7">
        <v>1930827.9100000001</v>
      </c>
      <c r="N97" s="7">
        <v>21540639</v>
      </c>
      <c r="O97" s="7">
        <f t="shared" si="18"/>
        <v>241353.48875000002</v>
      </c>
      <c r="P97" s="5">
        <v>19609811.09</v>
      </c>
      <c r="Q97" s="11">
        <f t="shared" si="13"/>
        <v>89.249337606684989</v>
      </c>
      <c r="R97" s="11">
        <f t="shared" si="16"/>
        <v>-55.230662393315001</v>
      </c>
      <c r="S97" s="11">
        <f t="shared" si="17"/>
        <v>-27.6153311966575</v>
      </c>
      <c r="T97" s="11">
        <f t="shared" si="11"/>
        <v>116.86466880334248</v>
      </c>
      <c r="U97" s="36">
        <v>116.86466880334248</v>
      </c>
    </row>
    <row r="98" spans="1:21" x14ac:dyDescent="0.3">
      <c r="A98" s="2">
        <v>2</v>
      </c>
      <c r="B98" s="2" t="s">
        <v>58</v>
      </c>
      <c r="C98" s="2" t="s">
        <v>6</v>
      </c>
      <c r="D98" s="2" t="s">
        <v>7</v>
      </c>
      <c r="E98" s="2" t="s">
        <v>88</v>
      </c>
      <c r="F98" s="2" t="s">
        <v>89</v>
      </c>
      <c r="G98" s="2" t="s">
        <v>31</v>
      </c>
      <c r="H98" s="10">
        <v>48</v>
      </c>
      <c r="I98" s="10">
        <f t="shared" si="14"/>
        <v>41.28</v>
      </c>
      <c r="J98" s="2">
        <v>142</v>
      </c>
      <c r="K98" s="12">
        <v>14</v>
      </c>
      <c r="L98" s="37">
        <f t="shared" si="15"/>
        <v>0.29166666666666669</v>
      </c>
      <c r="M98" s="6">
        <v>2668712.9499999997</v>
      </c>
      <c r="N98" s="6">
        <v>13762037</v>
      </c>
      <c r="O98" s="6">
        <f t="shared" si="18"/>
        <v>190622.35357142854</v>
      </c>
      <c r="P98" s="5">
        <v>11093324.050000001</v>
      </c>
      <c r="Q98" s="11">
        <f t="shared" ref="Q98:Q129" si="19">N98/O98</f>
        <v>72.195294739361174</v>
      </c>
      <c r="R98" s="11">
        <f t="shared" si="16"/>
        <v>30.915294739361173</v>
      </c>
      <c r="S98" s="11">
        <f t="shared" si="17"/>
        <v>15.457647369680586</v>
      </c>
      <c r="T98" s="11">
        <f t="shared" si="11"/>
        <v>56.737647369680587</v>
      </c>
      <c r="U98" s="36">
        <v>56.737647369680587</v>
      </c>
    </row>
    <row r="99" spans="1:21" x14ac:dyDescent="0.3">
      <c r="A99" s="2">
        <v>2</v>
      </c>
      <c r="B99" s="2" t="s">
        <v>58</v>
      </c>
      <c r="C99" s="2" t="s">
        <v>6</v>
      </c>
      <c r="D99" s="2" t="s">
        <v>7</v>
      </c>
      <c r="E99" s="2" t="s">
        <v>108</v>
      </c>
      <c r="F99" s="2" t="s">
        <v>109</v>
      </c>
      <c r="G99" s="2" t="s">
        <v>31</v>
      </c>
      <c r="H99" s="10">
        <v>45</v>
      </c>
      <c r="I99" s="10">
        <f t="shared" si="14"/>
        <v>38.700000000000003</v>
      </c>
      <c r="J99" s="2">
        <v>0</v>
      </c>
      <c r="K99" s="12">
        <v>0</v>
      </c>
      <c r="L99" s="37">
        <f t="shared" si="15"/>
        <v>0</v>
      </c>
      <c r="M99" s="6">
        <v>2668712.9499999997</v>
      </c>
      <c r="N99" s="6">
        <v>13762037</v>
      </c>
      <c r="O99" s="48">
        <f>N99</f>
        <v>13762037</v>
      </c>
      <c r="P99" s="5">
        <v>11093324.050000001</v>
      </c>
      <c r="Q99" s="11">
        <f t="shared" si="19"/>
        <v>1</v>
      </c>
      <c r="R99" s="11">
        <f t="shared" si="16"/>
        <v>-37.700000000000003</v>
      </c>
      <c r="S99" s="11">
        <f t="shared" si="17"/>
        <v>-18.850000000000001</v>
      </c>
      <c r="T99" s="11">
        <f t="shared" si="11"/>
        <v>19.850000000000001</v>
      </c>
      <c r="U99" s="47">
        <v>19.850000000000001</v>
      </c>
    </row>
    <row r="100" spans="1:21" x14ac:dyDescent="0.3">
      <c r="A100" s="2">
        <v>2</v>
      </c>
      <c r="B100" s="2" t="s">
        <v>58</v>
      </c>
      <c r="C100" s="2" t="s">
        <v>6</v>
      </c>
      <c r="D100" s="2" t="s">
        <v>7</v>
      </c>
      <c r="E100" s="2" t="s">
        <v>128</v>
      </c>
      <c r="F100" s="2" t="s">
        <v>129</v>
      </c>
      <c r="G100" s="2" t="s">
        <v>31</v>
      </c>
      <c r="H100" s="10">
        <v>108</v>
      </c>
      <c r="I100" s="10">
        <f t="shared" si="14"/>
        <v>92.88</v>
      </c>
      <c r="J100" s="2">
        <v>88</v>
      </c>
      <c r="K100" s="12">
        <v>14</v>
      </c>
      <c r="L100" s="37">
        <f t="shared" si="15"/>
        <v>0.12962962962962962</v>
      </c>
      <c r="M100" s="6">
        <v>2668712.9499999997</v>
      </c>
      <c r="N100" s="6">
        <v>13762037</v>
      </c>
      <c r="O100" s="6">
        <f t="shared" si="18"/>
        <v>190622.35357142854</v>
      </c>
      <c r="P100" s="5">
        <v>11093324.050000001</v>
      </c>
      <c r="Q100" s="11">
        <f t="shared" si="19"/>
        <v>72.195294739361174</v>
      </c>
      <c r="R100" s="11">
        <f t="shared" si="16"/>
        <v>-20.684705260638822</v>
      </c>
      <c r="S100" s="11">
        <f t="shared" si="17"/>
        <v>-10.342352630319411</v>
      </c>
      <c r="T100" s="11">
        <f t="shared" si="11"/>
        <v>82.537647369680585</v>
      </c>
      <c r="U100" s="36">
        <v>82.537647369680585</v>
      </c>
    </row>
    <row r="101" spans="1:21" x14ac:dyDescent="0.3">
      <c r="A101" s="2">
        <v>2</v>
      </c>
      <c r="B101" s="2" t="s">
        <v>58</v>
      </c>
      <c r="C101" s="2" t="s">
        <v>6</v>
      </c>
      <c r="D101" s="2" t="s">
        <v>7</v>
      </c>
      <c r="E101" s="2" t="s">
        <v>92</v>
      </c>
      <c r="F101" s="2" t="s">
        <v>93</v>
      </c>
      <c r="G101" s="2" t="s">
        <v>94</v>
      </c>
      <c r="H101" s="10">
        <v>30</v>
      </c>
      <c r="I101" s="10">
        <f t="shared" si="14"/>
        <v>25.8</v>
      </c>
      <c r="J101" s="2">
        <v>35</v>
      </c>
      <c r="K101" s="12">
        <v>2</v>
      </c>
      <c r="L101" s="37">
        <f t="shared" si="15"/>
        <v>6.6666666666666666E-2</v>
      </c>
      <c r="M101" s="6">
        <v>2668712.9499999997</v>
      </c>
      <c r="N101" s="6">
        <v>13762037</v>
      </c>
      <c r="O101" s="6">
        <f t="shared" si="18"/>
        <v>1334356.4749999999</v>
      </c>
      <c r="P101" s="5">
        <v>11093324.050000001</v>
      </c>
      <c r="Q101" s="11">
        <f t="shared" si="19"/>
        <v>10.313613534194452</v>
      </c>
      <c r="R101" s="11">
        <f t="shared" si="16"/>
        <v>-15.486386465805548</v>
      </c>
      <c r="S101" s="11">
        <f t="shared" si="17"/>
        <v>-7.7431932329027742</v>
      </c>
      <c r="T101" s="11">
        <f t="shared" si="11"/>
        <v>18.056806767097228</v>
      </c>
      <c r="U101" s="36">
        <v>18.056806767097228</v>
      </c>
    </row>
    <row r="102" spans="1:21" x14ac:dyDescent="0.3">
      <c r="A102" s="2">
        <v>2</v>
      </c>
      <c r="B102" s="2" t="s">
        <v>58</v>
      </c>
      <c r="C102" s="2" t="s">
        <v>6</v>
      </c>
      <c r="D102" s="2" t="s">
        <v>7</v>
      </c>
      <c r="E102" s="2" t="s">
        <v>101</v>
      </c>
      <c r="F102" s="2" t="s">
        <v>102</v>
      </c>
      <c r="G102" s="2" t="s">
        <v>10</v>
      </c>
      <c r="H102" s="10">
        <v>15</v>
      </c>
      <c r="I102" s="10">
        <f t="shared" si="14"/>
        <v>12.9</v>
      </c>
      <c r="J102" s="2">
        <v>28</v>
      </c>
      <c r="K102" s="12">
        <v>6</v>
      </c>
      <c r="L102" s="37">
        <f t="shared" si="15"/>
        <v>0.4</v>
      </c>
      <c r="M102" s="6">
        <v>2668712.9499999997</v>
      </c>
      <c r="N102" s="6">
        <v>13762037</v>
      </c>
      <c r="O102" s="6">
        <f t="shared" si="18"/>
        <v>444785.49166666664</v>
      </c>
      <c r="P102" s="5">
        <v>11093324.050000001</v>
      </c>
      <c r="Q102" s="11">
        <f t="shared" si="19"/>
        <v>30.940840602583357</v>
      </c>
      <c r="R102" s="11">
        <f t="shared" si="16"/>
        <v>18.040840602583359</v>
      </c>
      <c r="S102" s="54">
        <f>0.25*R102</f>
        <v>4.5102101506458396</v>
      </c>
      <c r="T102" s="11">
        <f t="shared" si="11"/>
        <v>17.410210150645838</v>
      </c>
      <c r="U102" s="53">
        <v>17.410210150645838</v>
      </c>
    </row>
    <row r="103" spans="1:21" x14ac:dyDescent="0.3">
      <c r="A103" s="2">
        <v>2</v>
      </c>
      <c r="B103" s="2" t="s">
        <v>58</v>
      </c>
      <c r="C103" s="2" t="s">
        <v>6</v>
      </c>
      <c r="D103" s="2" t="s">
        <v>7</v>
      </c>
      <c r="E103" s="2" t="s">
        <v>103</v>
      </c>
      <c r="F103" s="2" t="s">
        <v>104</v>
      </c>
      <c r="G103" s="2" t="s">
        <v>105</v>
      </c>
      <c r="H103" s="10">
        <v>11</v>
      </c>
      <c r="I103" s="10">
        <f t="shared" si="14"/>
        <v>9.4599999999999991</v>
      </c>
      <c r="J103" s="2">
        <v>0</v>
      </c>
      <c r="K103" s="12">
        <v>0</v>
      </c>
      <c r="L103" s="37">
        <f t="shared" si="15"/>
        <v>0</v>
      </c>
      <c r="M103" s="6">
        <v>2668712.9499999997</v>
      </c>
      <c r="N103" s="6">
        <v>13762037</v>
      </c>
      <c r="O103" s="48">
        <f>N103</f>
        <v>13762037</v>
      </c>
      <c r="P103" s="5">
        <v>11093324.050000001</v>
      </c>
      <c r="Q103" s="11">
        <f t="shared" si="19"/>
        <v>1</v>
      </c>
      <c r="R103" s="11">
        <f t="shared" si="16"/>
        <v>-8.4599999999999991</v>
      </c>
      <c r="S103" s="11">
        <f t="shared" si="17"/>
        <v>-4.2299999999999995</v>
      </c>
      <c r="T103" s="11">
        <f t="shared" si="11"/>
        <v>5.2299999999999995</v>
      </c>
      <c r="U103" s="47">
        <v>5.2299999999999995</v>
      </c>
    </row>
    <row r="104" spans="1:21" x14ac:dyDescent="0.3">
      <c r="A104" s="2">
        <v>2</v>
      </c>
      <c r="B104" s="2" t="s">
        <v>58</v>
      </c>
      <c r="C104" s="2" t="s">
        <v>6</v>
      </c>
      <c r="D104" s="2" t="s">
        <v>7</v>
      </c>
      <c r="E104" s="2" t="s">
        <v>110</v>
      </c>
      <c r="F104" s="2" t="s">
        <v>111</v>
      </c>
      <c r="G104" s="2" t="s">
        <v>10</v>
      </c>
      <c r="H104" s="10">
        <v>110</v>
      </c>
      <c r="I104" s="10">
        <f t="shared" si="14"/>
        <v>94.6</v>
      </c>
      <c r="J104" s="2">
        <v>42</v>
      </c>
      <c r="K104" s="12" t="s">
        <v>148</v>
      </c>
      <c r="L104" s="37" t="e">
        <f t="shared" si="15"/>
        <v>#VALUE!</v>
      </c>
      <c r="M104" s="6">
        <v>2668712.9499999997</v>
      </c>
      <c r="N104" s="6">
        <v>13762037</v>
      </c>
      <c r="O104" s="6" t="e">
        <f t="shared" si="18"/>
        <v>#VALUE!</v>
      </c>
      <c r="P104" s="5">
        <v>11093324.050000001</v>
      </c>
      <c r="Q104" s="11" t="e">
        <f t="shared" si="19"/>
        <v>#VALUE!</v>
      </c>
      <c r="R104" s="11" t="e">
        <f t="shared" si="16"/>
        <v>#VALUE!</v>
      </c>
      <c r="S104" s="11" t="e">
        <f t="shared" si="17"/>
        <v>#VALUE!</v>
      </c>
      <c r="T104" s="11" t="e">
        <f t="shared" si="11"/>
        <v>#VALUE!</v>
      </c>
      <c r="U104" s="47">
        <v>95</v>
      </c>
    </row>
    <row r="105" spans="1:21" x14ac:dyDescent="0.3">
      <c r="A105" s="2">
        <v>2</v>
      </c>
      <c r="B105" s="2" t="s">
        <v>58</v>
      </c>
      <c r="C105" s="2" t="s">
        <v>6</v>
      </c>
      <c r="D105" s="2" t="s">
        <v>34</v>
      </c>
      <c r="E105" s="2" t="s">
        <v>88</v>
      </c>
      <c r="F105" s="2" t="s">
        <v>89</v>
      </c>
      <c r="G105" s="2" t="s">
        <v>31</v>
      </c>
      <c r="H105" s="10">
        <v>289</v>
      </c>
      <c r="I105" s="10">
        <f t="shared" si="14"/>
        <v>248.54</v>
      </c>
      <c r="J105" s="2">
        <v>501</v>
      </c>
      <c r="K105" s="12">
        <v>197</v>
      </c>
      <c r="L105" s="37">
        <f t="shared" si="15"/>
        <v>0.68166089965397925</v>
      </c>
      <c r="M105" s="8">
        <v>19657586.929999992</v>
      </c>
      <c r="N105" s="8">
        <v>83676932</v>
      </c>
      <c r="O105" s="8">
        <f t="shared" si="18"/>
        <v>99784.705228426363</v>
      </c>
      <c r="P105" s="5">
        <v>64019345.070000008</v>
      </c>
      <c r="Q105" s="11">
        <f t="shared" si="19"/>
        <v>838.57472754414039</v>
      </c>
      <c r="R105" s="11">
        <f t="shared" si="16"/>
        <v>590.03472754414042</v>
      </c>
      <c r="S105" s="11">
        <f t="shared" si="17"/>
        <v>295.01736377207021</v>
      </c>
      <c r="T105" s="11">
        <f t="shared" si="11"/>
        <v>543.55736377207018</v>
      </c>
      <c r="U105" s="36">
        <v>543.55736377207018</v>
      </c>
    </row>
    <row r="106" spans="1:21" x14ac:dyDescent="0.3">
      <c r="A106" s="2">
        <v>2</v>
      </c>
      <c r="B106" s="2" t="s">
        <v>58</v>
      </c>
      <c r="C106" s="2" t="s">
        <v>6</v>
      </c>
      <c r="D106" s="2" t="s">
        <v>34</v>
      </c>
      <c r="E106" s="2" t="s">
        <v>108</v>
      </c>
      <c r="F106" s="2" t="s">
        <v>109</v>
      </c>
      <c r="G106" s="2" t="s">
        <v>31</v>
      </c>
      <c r="H106" s="10">
        <v>246</v>
      </c>
      <c r="I106" s="10">
        <f t="shared" si="14"/>
        <v>211.56</v>
      </c>
      <c r="J106" s="2">
        <v>60</v>
      </c>
      <c r="K106" s="12">
        <v>15</v>
      </c>
      <c r="L106" s="37">
        <f t="shared" si="15"/>
        <v>6.097560975609756E-2</v>
      </c>
      <c r="M106" s="8">
        <v>19657586.929999992</v>
      </c>
      <c r="N106" s="8">
        <v>83676932</v>
      </c>
      <c r="O106" s="8">
        <f t="shared" si="18"/>
        <v>1310505.7953333328</v>
      </c>
      <c r="P106" s="5">
        <v>64019345.070000008</v>
      </c>
      <c r="Q106" s="11">
        <f t="shared" si="19"/>
        <v>63.850867579503081</v>
      </c>
      <c r="R106" s="11">
        <f t="shared" si="16"/>
        <v>-147.70913242049693</v>
      </c>
      <c r="S106" s="11">
        <f t="shared" si="17"/>
        <v>-73.854566210248464</v>
      </c>
      <c r="T106" s="11">
        <f t="shared" ref="T106:T129" si="20">I106+S106</f>
        <v>137.70543378975154</v>
      </c>
      <c r="U106" s="36">
        <v>137.70543378975154</v>
      </c>
    </row>
    <row r="107" spans="1:21" x14ac:dyDescent="0.3">
      <c r="A107" s="2">
        <v>2</v>
      </c>
      <c r="B107" s="2" t="s">
        <v>58</v>
      </c>
      <c r="C107" s="2" t="s">
        <v>6</v>
      </c>
      <c r="D107" s="2" t="s">
        <v>34</v>
      </c>
      <c r="E107" s="2" t="s">
        <v>128</v>
      </c>
      <c r="F107" s="2" t="s">
        <v>129</v>
      </c>
      <c r="G107" s="2" t="s">
        <v>31</v>
      </c>
      <c r="H107" s="10">
        <v>438</v>
      </c>
      <c r="I107" s="10">
        <f t="shared" si="14"/>
        <v>376.68</v>
      </c>
      <c r="J107" s="2">
        <v>609</v>
      </c>
      <c r="K107" s="12">
        <v>263</v>
      </c>
      <c r="L107" s="37">
        <f t="shared" si="15"/>
        <v>0.6004566210045662</v>
      </c>
      <c r="M107" s="8">
        <v>19657586.929999992</v>
      </c>
      <c r="N107" s="8">
        <v>83676932</v>
      </c>
      <c r="O107" s="8">
        <f t="shared" si="18"/>
        <v>74743.676539923923</v>
      </c>
      <c r="P107" s="5">
        <v>64019345.070000008</v>
      </c>
      <c r="Q107" s="11">
        <f t="shared" si="19"/>
        <v>1119.518544893954</v>
      </c>
      <c r="R107" s="11">
        <f t="shared" si="16"/>
        <v>742.83854489395389</v>
      </c>
      <c r="S107" s="11">
        <f t="shared" si="17"/>
        <v>371.41927244697695</v>
      </c>
      <c r="T107" s="11">
        <f t="shared" si="20"/>
        <v>748.09927244697701</v>
      </c>
      <c r="U107" s="36">
        <v>748.09927244697701</v>
      </c>
    </row>
    <row r="108" spans="1:21" x14ac:dyDescent="0.3">
      <c r="A108" s="2">
        <v>2</v>
      </c>
      <c r="B108" s="2" t="s">
        <v>58</v>
      </c>
      <c r="C108" s="2" t="s">
        <v>6</v>
      </c>
      <c r="D108" s="2" t="s">
        <v>34</v>
      </c>
      <c r="E108" s="2" t="s">
        <v>92</v>
      </c>
      <c r="F108" s="2" t="s">
        <v>93</v>
      </c>
      <c r="G108" s="2" t="s">
        <v>94</v>
      </c>
      <c r="H108" s="10">
        <v>203</v>
      </c>
      <c r="I108" s="10">
        <f t="shared" si="14"/>
        <v>174.57999999999998</v>
      </c>
      <c r="J108" s="2">
        <v>470</v>
      </c>
      <c r="K108" s="12">
        <v>57.9</v>
      </c>
      <c r="L108" s="37">
        <f t="shared" si="15"/>
        <v>0.2852216748768473</v>
      </c>
      <c r="M108" s="8">
        <v>19657586.929999992</v>
      </c>
      <c r="N108" s="8">
        <v>83676932</v>
      </c>
      <c r="O108" s="8">
        <f t="shared" si="18"/>
        <v>339509.27340241784</v>
      </c>
      <c r="P108" s="5">
        <v>64019345.070000008</v>
      </c>
      <c r="Q108" s="11">
        <f t="shared" si="19"/>
        <v>246.46434885688188</v>
      </c>
      <c r="R108" s="11">
        <f t="shared" si="16"/>
        <v>71.8843488568819</v>
      </c>
      <c r="S108" s="11">
        <f t="shared" si="17"/>
        <v>35.94217442844095</v>
      </c>
      <c r="T108" s="11">
        <f t="shared" si="20"/>
        <v>210.52217442844093</v>
      </c>
      <c r="U108" s="36">
        <v>210.52217442844093</v>
      </c>
    </row>
    <row r="109" spans="1:21" x14ac:dyDescent="0.3">
      <c r="A109" s="2">
        <v>2</v>
      </c>
      <c r="B109" s="2" t="s">
        <v>58</v>
      </c>
      <c r="C109" s="2" t="s">
        <v>6</v>
      </c>
      <c r="D109" s="2" t="s">
        <v>34</v>
      </c>
      <c r="E109" s="2" t="s">
        <v>101</v>
      </c>
      <c r="F109" s="2" t="s">
        <v>102</v>
      </c>
      <c r="G109" s="2" t="s">
        <v>10</v>
      </c>
      <c r="H109" s="10">
        <v>89</v>
      </c>
      <c r="I109" s="10">
        <f t="shared" si="14"/>
        <v>76.539999999999992</v>
      </c>
      <c r="J109" s="2">
        <v>252</v>
      </c>
      <c r="K109" s="12">
        <v>104</v>
      </c>
      <c r="L109" s="37">
        <f t="shared" si="15"/>
        <v>1.1685393258426966</v>
      </c>
      <c r="M109" s="8">
        <v>19657586.929999992</v>
      </c>
      <c r="N109" s="8">
        <v>83676932</v>
      </c>
      <c r="O109" s="8">
        <f t="shared" si="18"/>
        <v>189015.25894230761</v>
      </c>
      <c r="P109" s="5">
        <v>64019345.070000008</v>
      </c>
      <c r="Q109" s="11">
        <f t="shared" si="19"/>
        <v>442.69934855122136</v>
      </c>
      <c r="R109" s="11">
        <f t="shared" si="16"/>
        <v>366.15934855122134</v>
      </c>
      <c r="S109" s="54">
        <f>0.25*R109</f>
        <v>91.539837137805335</v>
      </c>
      <c r="T109" s="11">
        <f t="shared" si="20"/>
        <v>168.07983713780533</v>
      </c>
      <c r="U109" s="53">
        <v>168.07983713780533</v>
      </c>
    </row>
    <row r="110" spans="1:21" x14ac:dyDescent="0.3">
      <c r="A110" s="2">
        <v>2</v>
      </c>
      <c r="B110" s="2" t="s">
        <v>58</v>
      </c>
      <c r="C110" s="2" t="s">
        <v>6</v>
      </c>
      <c r="D110" s="2" t="s">
        <v>34</v>
      </c>
      <c r="E110" s="2" t="s">
        <v>103</v>
      </c>
      <c r="F110" s="2" t="s">
        <v>104</v>
      </c>
      <c r="G110" s="2" t="s">
        <v>105</v>
      </c>
      <c r="H110" s="10">
        <v>64</v>
      </c>
      <c r="I110" s="10">
        <f t="shared" si="14"/>
        <v>55.04</v>
      </c>
      <c r="J110" s="2">
        <v>21</v>
      </c>
      <c r="K110" s="12">
        <v>12</v>
      </c>
      <c r="L110" s="37">
        <f t="shared" si="15"/>
        <v>0.1875</v>
      </c>
      <c r="M110" s="8">
        <v>19657586.929999992</v>
      </c>
      <c r="N110" s="8">
        <v>83676932</v>
      </c>
      <c r="O110" s="8">
        <f t="shared" si="18"/>
        <v>1638132.2441666659</v>
      </c>
      <c r="P110" s="5">
        <v>64019345.070000008</v>
      </c>
      <c r="Q110" s="11">
        <f t="shared" si="19"/>
        <v>51.080694063602465</v>
      </c>
      <c r="R110" s="11">
        <f t="shared" si="16"/>
        <v>-3.9593059363975343</v>
      </c>
      <c r="S110" s="11">
        <f t="shared" si="17"/>
        <v>-1.9796529681987671</v>
      </c>
      <c r="T110" s="11">
        <f t="shared" si="20"/>
        <v>53.060347031801228</v>
      </c>
      <c r="U110" s="36">
        <v>53.060347031801228</v>
      </c>
    </row>
    <row r="111" spans="1:21" x14ac:dyDescent="0.3">
      <c r="A111" s="2">
        <v>2</v>
      </c>
      <c r="B111" s="2" t="s">
        <v>58</v>
      </c>
      <c r="C111" s="2" t="s">
        <v>6</v>
      </c>
      <c r="D111" s="2" t="s">
        <v>34</v>
      </c>
      <c r="E111" s="2" t="s">
        <v>110</v>
      </c>
      <c r="F111" s="2" t="s">
        <v>111</v>
      </c>
      <c r="G111" s="2" t="s">
        <v>10</v>
      </c>
      <c r="H111" s="10">
        <v>562</v>
      </c>
      <c r="I111" s="10">
        <f t="shared" si="14"/>
        <v>483.32</v>
      </c>
      <c r="J111" s="2">
        <v>48</v>
      </c>
      <c r="K111" s="12" t="s">
        <v>148</v>
      </c>
      <c r="L111" s="37" t="e">
        <f t="shared" si="15"/>
        <v>#VALUE!</v>
      </c>
      <c r="M111" s="8">
        <v>19657586.929999992</v>
      </c>
      <c r="N111" s="8">
        <v>83676932</v>
      </c>
      <c r="O111" s="8" t="e">
        <f t="shared" si="18"/>
        <v>#VALUE!</v>
      </c>
      <c r="P111" s="5">
        <v>64019345.070000008</v>
      </c>
      <c r="Q111" s="11" t="e">
        <f t="shared" si="19"/>
        <v>#VALUE!</v>
      </c>
      <c r="R111" s="11" t="e">
        <f t="shared" si="16"/>
        <v>#VALUE!</v>
      </c>
      <c r="S111" s="11" t="e">
        <f t="shared" si="17"/>
        <v>#VALUE!</v>
      </c>
      <c r="T111" s="11" t="e">
        <f t="shared" si="20"/>
        <v>#VALUE!</v>
      </c>
      <c r="U111" s="47">
        <v>483</v>
      </c>
    </row>
    <row r="112" spans="1:21" x14ac:dyDescent="0.3">
      <c r="A112" s="2">
        <v>2</v>
      </c>
      <c r="B112" s="2" t="s">
        <v>58</v>
      </c>
      <c r="C112" s="2" t="s">
        <v>6</v>
      </c>
      <c r="D112" s="2" t="s">
        <v>35</v>
      </c>
      <c r="E112" s="2" t="s">
        <v>88</v>
      </c>
      <c r="F112" s="2" t="s">
        <v>89</v>
      </c>
      <c r="G112" s="2" t="s">
        <v>31</v>
      </c>
      <c r="H112" s="10">
        <v>38</v>
      </c>
      <c r="I112" s="10">
        <f t="shared" si="14"/>
        <v>32.68</v>
      </c>
      <c r="J112" s="2">
        <v>82</v>
      </c>
      <c r="K112" s="12">
        <v>18</v>
      </c>
      <c r="L112" s="37">
        <f t="shared" si="15"/>
        <v>0.47368421052631576</v>
      </c>
      <c r="M112" s="7">
        <v>5372174.3100000015</v>
      </c>
      <c r="N112" s="7">
        <v>61031817</v>
      </c>
      <c r="O112" s="7">
        <f t="shared" si="18"/>
        <v>298454.12833333341</v>
      </c>
      <c r="P112" s="5">
        <v>55659642.689999998</v>
      </c>
      <c r="Q112" s="11">
        <f t="shared" si="19"/>
        <v>204.49312375346207</v>
      </c>
      <c r="R112" s="11">
        <f t="shared" si="16"/>
        <v>171.81312375346207</v>
      </c>
      <c r="S112" s="11">
        <f t="shared" si="17"/>
        <v>85.906561876731033</v>
      </c>
      <c r="T112" s="11">
        <f t="shared" si="20"/>
        <v>118.58656187673103</v>
      </c>
      <c r="U112" s="36">
        <v>118.58656187673103</v>
      </c>
    </row>
    <row r="113" spans="1:21" x14ac:dyDescent="0.3">
      <c r="A113" s="2">
        <v>2</v>
      </c>
      <c r="B113" s="2" t="s">
        <v>58</v>
      </c>
      <c r="C113" s="2" t="s">
        <v>6</v>
      </c>
      <c r="D113" s="2" t="s">
        <v>35</v>
      </c>
      <c r="E113" s="2" t="s">
        <v>108</v>
      </c>
      <c r="F113" s="2" t="s">
        <v>109</v>
      </c>
      <c r="G113" s="2" t="s">
        <v>31</v>
      </c>
      <c r="H113" s="10">
        <v>193</v>
      </c>
      <c r="I113" s="10">
        <f t="shared" si="14"/>
        <v>165.98</v>
      </c>
      <c r="J113" s="2">
        <v>20</v>
      </c>
      <c r="K113" s="12">
        <v>6</v>
      </c>
      <c r="L113" s="37">
        <f t="shared" si="15"/>
        <v>3.1088082901554404E-2</v>
      </c>
      <c r="M113" s="7">
        <v>5372174.3100000015</v>
      </c>
      <c r="N113" s="7">
        <v>61031817</v>
      </c>
      <c r="O113" s="7">
        <f t="shared" si="18"/>
        <v>895362.38500000024</v>
      </c>
      <c r="P113" s="5">
        <v>55659642.689999998</v>
      </c>
      <c r="Q113" s="11">
        <f t="shared" si="19"/>
        <v>68.164374584487362</v>
      </c>
      <c r="R113" s="11">
        <f t="shared" si="16"/>
        <v>-97.815625415512628</v>
      </c>
      <c r="S113" s="11">
        <f t="shared" si="17"/>
        <v>-48.907812707756314</v>
      </c>
      <c r="T113" s="11">
        <f t="shared" si="20"/>
        <v>117.07218729224368</v>
      </c>
      <c r="U113" s="36">
        <v>117.07218729224368</v>
      </c>
    </row>
    <row r="114" spans="1:21" x14ac:dyDescent="0.3">
      <c r="A114" s="2">
        <v>2</v>
      </c>
      <c r="B114" s="2" t="s">
        <v>58</v>
      </c>
      <c r="C114" s="2" t="s">
        <v>6</v>
      </c>
      <c r="D114" s="2" t="s">
        <v>35</v>
      </c>
      <c r="E114" s="2" t="s">
        <v>128</v>
      </c>
      <c r="F114" s="2" t="s">
        <v>129</v>
      </c>
      <c r="G114" s="2" t="s">
        <v>31</v>
      </c>
      <c r="H114" s="10">
        <v>399</v>
      </c>
      <c r="I114" s="10">
        <f t="shared" si="14"/>
        <v>343.14</v>
      </c>
      <c r="J114" s="2">
        <v>92</v>
      </c>
      <c r="K114" s="12">
        <v>31</v>
      </c>
      <c r="L114" s="37">
        <f t="shared" si="15"/>
        <v>7.7694235588972427E-2</v>
      </c>
      <c r="M114" s="7">
        <v>5372174.3100000015</v>
      </c>
      <c r="N114" s="7">
        <v>61031817</v>
      </c>
      <c r="O114" s="7">
        <f t="shared" ref="O114:O129" si="21">M114/K114</f>
        <v>173295.94548387101</v>
      </c>
      <c r="P114" s="5">
        <v>55659642.689999998</v>
      </c>
      <c r="Q114" s="11">
        <f t="shared" si="19"/>
        <v>352.18260201985134</v>
      </c>
      <c r="R114" s="11">
        <f t="shared" si="16"/>
        <v>9.0426020198513584</v>
      </c>
      <c r="S114" s="11">
        <f t="shared" si="17"/>
        <v>4.5213010099256792</v>
      </c>
      <c r="T114" s="11">
        <f t="shared" si="20"/>
        <v>347.66130100992564</v>
      </c>
      <c r="U114" s="36">
        <v>347.66130100992564</v>
      </c>
    </row>
    <row r="115" spans="1:21" x14ac:dyDescent="0.3">
      <c r="A115" s="2">
        <v>2</v>
      </c>
      <c r="B115" s="2" t="s">
        <v>58</v>
      </c>
      <c r="C115" s="2" t="s">
        <v>6</v>
      </c>
      <c r="D115" s="2" t="s">
        <v>35</v>
      </c>
      <c r="E115" s="2" t="s">
        <v>92</v>
      </c>
      <c r="F115" s="2" t="s">
        <v>93</v>
      </c>
      <c r="G115" s="2" t="s">
        <v>94</v>
      </c>
      <c r="H115" s="10">
        <v>162</v>
      </c>
      <c r="I115" s="10">
        <f t="shared" si="14"/>
        <v>139.32</v>
      </c>
      <c r="J115" s="2">
        <v>106</v>
      </c>
      <c r="K115" s="12">
        <v>29.5</v>
      </c>
      <c r="L115" s="37">
        <f t="shared" si="15"/>
        <v>0.18209876543209877</v>
      </c>
      <c r="M115" s="7">
        <v>5372174.3100000015</v>
      </c>
      <c r="N115" s="7">
        <v>61031817</v>
      </c>
      <c r="O115" s="7">
        <f t="shared" si="21"/>
        <v>182107.60372881361</v>
      </c>
      <c r="P115" s="5">
        <v>55659642.689999998</v>
      </c>
      <c r="Q115" s="11">
        <f t="shared" si="19"/>
        <v>335.14150837372949</v>
      </c>
      <c r="R115" s="11">
        <f t="shared" si="16"/>
        <v>195.8215083737295</v>
      </c>
      <c r="S115" s="11">
        <f t="shared" si="17"/>
        <v>97.91075418686475</v>
      </c>
      <c r="T115" s="11">
        <f t="shared" si="20"/>
        <v>237.23075418686474</v>
      </c>
      <c r="U115" s="36">
        <v>237.23075418686474</v>
      </c>
    </row>
    <row r="116" spans="1:21" x14ac:dyDescent="0.3">
      <c r="A116" s="2">
        <v>2</v>
      </c>
      <c r="B116" s="2" t="s">
        <v>58</v>
      </c>
      <c r="C116" s="2" t="s">
        <v>6</v>
      </c>
      <c r="D116" s="2" t="s">
        <v>35</v>
      </c>
      <c r="E116" s="2" t="s">
        <v>101</v>
      </c>
      <c r="F116" s="2" t="s">
        <v>102</v>
      </c>
      <c r="G116" s="2" t="s">
        <v>10</v>
      </c>
      <c r="H116" s="10">
        <v>60</v>
      </c>
      <c r="I116" s="10">
        <f t="shared" si="14"/>
        <v>51.6</v>
      </c>
      <c r="J116" s="2">
        <v>44</v>
      </c>
      <c r="K116" s="12">
        <v>20</v>
      </c>
      <c r="L116" s="37">
        <f t="shared" si="15"/>
        <v>0.33333333333333331</v>
      </c>
      <c r="M116" s="7">
        <v>5372174.3100000015</v>
      </c>
      <c r="N116" s="7">
        <v>61031817</v>
      </c>
      <c r="O116" s="7">
        <f t="shared" si="21"/>
        <v>268608.71550000005</v>
      </c>
      <c r="P116" s="5">
        <v>55659642.689999998</v>
      </c>
      <c r="Q116" s="11">
        <f t="shared" si="19"/>
        <v>227.2145819482912</v>
      </c>
      <c r="R116" s="11">
        <f t="shared" si="16"/>
        <v>175.6145819482912</v>
      </c>
      <c r="S116" s="54">
        <f>0.25*R116</f>
        <v>43.903645487072801</v>
      </c>
      <c r="T116" s="11">
        <f t="shared" si="20"/>
        <v>95.503645487072802</v>
      </c>
      <c r="U116" s="53">
        <v>95.503645487072802</v>
      </c>
    </row>
    <row r="117" spans="1:21" x14ac:dyDescent="0.3">
      <c r="A117" s="2">
        <v>2</v>
      </c>
      <c r="B117" s="2" t="s">
        <v>58</v>
      </c>
      <c r="C117" s="2" t="s">
        <v>6</v>
      </c>
      <c r="D117" s="2" t="s">
        <v>35</v>
      </c>
      <c r="E117" s="2" t="s">
        <v>103</v>
      </c>
      <c r="F117" s="2" t="s">
        <v>104</v>
      </c>
      <c r="G117" s="2" t="s">
        <v>105</v>
      </c>
      <c r="H117" s="10">
        <v>47</v>
      </c>
      <c r="I117" s="10">
        <f t="shared" si="14"/>
        <v>40.42</v>
      </c>
      <c r="J117" s="2">
        <v>4</v>
      </c>
      <c r="K117" s="12">
        <v>2</v>
      </c>
      <c r="L117" s="37">
        <f t="shared" si="15"/>
        <v>4.2553191489361701E-2</v>
      </c>
      <c r="M117" s="7">
        <v>5372174.3100000015</v>
      </c>
      <c r="N117" s="7">
        <v>61031817</v>
      </c>
      <c r="O117" s="7">
        <f t="shared" si="21"/>
        <v>2686087.1550000007</v>
      </c>
      <c r="P117" s="5">
        <v>55659642.689999998</v>
      </c>
      <c r="Q117" s="11">
        <f t="shared" si="19"/>
        <v>22.721458194829118</v>
      </c>
      <c r="R117" s="11">
        <f t="shared" si="16"/>
        <v>-17.698541805170883</v>
      </c>
      <c r="S117" s="11">
        <f t="shared" si="17"/>
        <v>-8.8492709025854417</v>
      </c>
      <c r="T117" s="11">
        <f t="shared" si="20"/>
        <v>31.57072909741456</v>
      </c>
      <c r="U117" s="36">
        <v>31.57072909741456</v>
      </c>
    </row>
    <row r="118" spans="1:21" x14ac:dyDescent="0.3">
      <c r="A118" s="2">
        <v>2</v>
      </c>
      <c r="B118" s="2" t="s">
        <v>58</v>
      </c>
      <c r="C118" s="2" t="s">
        <v>6</v>
      </c>
      <c r="D118" s="2" t="s">
        <v>35</v>
      </c>
      <c r="E118" s="2" t="s">
        <v>110</v>
      </c>
      <c r="F118" s="2" t="s">
        <v>111</v>
      </c>
      <c r="G118" s="2" t="s">
        <v>10</v>
      </c>
      <c r="H118" s="10">
        <v>440</v>
      </c>
      <c r="I118" s="10">
        <f t="shared" si="14"/>
        <v>378.4</v>
      </c>
      <c r="J118" s="2">
        <v>13</v>
      </c>
      <c r="K118" s="12" t="s">
        <v>148</v>
      </c>
      <c r="L118" s="37" t="e">
        <f t="shared" si="15"/>
        <v>#VALUE!</v>
      </c>
      <c r="M118" s="7">
        <v>5372174.3100000015</v>
      </c>
      <c r="N118" s="7">
        <v>61031817</v>
      </c>
      <c r="O118" s="7" t="e">
        <f t="shared" si="21"/>
        <v>#VALUE!</v>
      </c>
      <c r="P118" s="5">
        <v>55659642.689999998</v>
      </c>
      <c r="Q118" s="11" t="e">
        <f t="shared" si="19"/>
        <v>#VALUE!</v>
      </c>
      <c r="R118" s="11" t="e">
        <f t="shared" si="16"/>
        <v>#VALUE!</v>
      </c>
      <c r="S118" s="11" t="e">
        <f t="shared" si="17"/>
        <v>#VALUE!</v>
      </c>
      <c r="T118" s="11" t="e">
        <f t="shared" si="20"/>
        <v>#VALUE!</v>
      </c>
      <c r="U118" s="47">
        <v>378</v>
      </c>
    </row>
    <row r="119" spans="1:21" x14ac:dyDescent="0.3">
      <c r="A119" s="2">
        <v>3</v>
      </c>
      <c r="B119" s="2" t="s">
        <v>59</v>
      </c>
      <c r="C119" s="2" t="s">
        <v>6</v>
      </c>
      <c r="D119" s="2" t="s">
        <v>35</v>
      </c>
      <c r="E119" s="2" t="s">
        <v>130</v>
      </c>
      <c r="F119" s="2" t="s">
        <v>131</v>
      </c>
      <c r="G119" s="2" t="s">
        <v>28</v>
      </c>
      <c r="H119" s="10">
        <v>250000000</v>
      </c>
      <c r="I119" s="10">
        <f t="shared" si="14"/>
        <v>215000000</v>
      </c>
      <c r="J119" s="2">
        <v>323310000</v>
      </c>
      <c r="K119" s="12">
        <v>104129956</v>
      </c>
      <c r="L119" s="37">
        <f t="shared" si="15"/>
        <v>0.41651982399999998</v>
      </c>
      <c r="M119" s="7">
        <v>15743007.9</v>
      </c>
      <c r="N119" s="7">
        <v>61031817</v>
      </c>
      <c r="O119" s="7">
        <f t="shared" si="21"/>
        <v>0.15118615722837719</v>
      </c>
      <c r="P119" s="5">
        <v>45288809.100000001</v>
      </c>
      <c r="Q119" s="11">
        <f t="shared" si="19"/>
        <v>403686541.93523288</v>
      </c>
      <c r="R119" s="11">
        <f t="shared" si="16"/>
        <v>188686541.93523288</v>
      </c>
      <c r="S119" s="11">
        <f t="shared" si="17"/>
        <v>94343270.967616439</v>
      </c>
      <c r="T119" s="11">
        <f t="shared" si="20"/>
        <v>309343270.96761644</v>
      </c>
      <c r="U119" s="36">
        <v>309343270.96761644</v>
      </c>
    </row>
    <row r="120" spans="1:21" s="39" customFormat="1" x14ac:dyDescent="0.3">
      <c r="A120" s="39">
        <v>7</v>
      </c>
      <c r="B120" s="39" t="s">
        <v>62</v>
      </c>
      <c r="C120" s="39" t="s">
        <v>63</v>
      </c>
      <c r="E120" s="39" t="s">
        <v>88</v>
      </c>
      <c r="F120" s="39" t="s">
        <v>89</v>
      </c>
      <c r="G120" s="39" t="s">
        <v>31</v>
      </c>
      <c r="H120" s="40">
        <v>1794</v>
      </c>
      <c r="I120" s="40"/>
      <c r="J120" s="39">
        <v>1833</v>
      </c>
      <c r="K120" s="41">
        <v>536</v>
      </c>
      <c r="L120" s="42">
        <f t="shared" si="15"/>
        <v>0.29877369007803789</v>
      </c>
      <c r="M120" s="44">
        <v>190235800.11999997</v>
      </c>
      <c r="N120" s="44">
        <v>639667297</v>
      </c>
      <c r="O120" s="44">
        <f t="shared" si="21"/>
        <v>354917.53753731336</v>
      </c>
      <c r="P120" s="44">
        <v>449431496.88</v>
      </c>
      <c r="Q120" s="45">
        <f t="shared" si="19"/>
        <v>1802.2983632719197</v>
      </c>
      <c r="R120" s="45">
        <f t="shared" ref="R120:R129" si="22">Q120-H120</f>
        <v>8.2983632719196976</v>
      </c>
      <c r="S120" s="45">
        <f t="shared" si="17"/>
        <v>4.1491816359598488</v>
      </c>
      <c r="T120" s="45">
        <f t="shared" si="20"/>
        <v>4.1491816359598488</v>
      </c>
      <c r="U120" s="46">
        <v>4.1491816359598488</v>
      </c>
    </row>
    <row r="121" spans="1:21" s="39" customFormat="1" x14ac:dyDescent="0.3">
      <c r="A121" s="39">
        <v>7</v>
      </c>
      <c r="B121" s="39" t="s">
        <v>62</v>
      </c>
      <c r="C121" s="39" t="s">
        <v>63</v>
      </c>
      <c r="E121" s="39" t="s">
        <v>106</v>
      </c>
      <c r="F121" s="39" t="s">
        <v>107</v>
      </c>
      <c r="G121" s="39" t="s">
        <v>31</v>
      </c>
      <c r="H121" s="40">
        <v>570</v>
      </c>
      <c r="I121" s="40"/>
      <c r="J121" s="39">
        <v>1430</v>
      </c>
      <c r="K121" s="41">
        <v>217</v>
      </c>
      <c r="L121" s="42">
        <f t="shared" si="15"/>
        <v>0.38070175438596493</v>
      </c>
      <c r="M121" s="44">
        <v>190235800.11999997</v>
      </c>
      <c r="N121" s="44">
        <v>639667297</v>
      </c>
      <c r="O121" s="44">
        <f t="shared" si="21"/>
        <v>876662.67336405523</v>
      </c>
      <c r="P121" s="44">
        <v>449431496.88</v>
      </c>
      <c r="Q121" s="45">
        <f t="shared" si="19"/>
        <v>729.66183736941514</v>
      </c>
      <c r="R121" s="45">
        <f t="shared" si="22"/>
        <v>159.66183736941514</v>
      </c>
      <c r="S121" s="45">
        <f t="shared" si="17"/>
        <v>79.830918684707569</v>
      </c>
      <c r="T121" s="45">
        <f t="shared" si="20"/>
        <v>79.830918684707569</v>
      </c>
      <c r="U121" s="46">
        <v>79.830918684707569</v>
      </c>
    </row>
    <row r="122" spans="1:21" s="39" customFormat="1" x14ac:dyDescent="0.3">
      <c r="A122" s="39">
        <v>7</v>
      </c>
      <c r="B122" s="39" t="s">
        <v>62</v>
      </c>
      <c r="C122" s="39" t="s">
        <v>63</v>
      </c>
      <c r="E122" s="39" t="s">
        <v>119</v>
      </c>
      <c r="F122" s="39" t="s">
        <v>120</v>
      </c>
      <c r="G122" s="39" t="s">
        <v>31</v>
      </c>
      <c r="H122" s="40">
        <v>434</v>
      </c>
      <c r="I122" s="40"/>
      <c r="J122" s="39">
        <v>1073</v>
      </c>
      <c r="K122" s="41">
        <v>100</v>
      </c>
      <c r="L122" s="42">
        <f t="shared" si="15"/>
        <v>0.2304147465437788</v>
      </c>
      <c r="M122" s="44">
        <v>190235800.11999997</v>
      </c>
      <c r="N122" s="44">
        <v>639667297</v>
      </c>
      <c r="O122" s="44">
        <f t="shared" si="21"/>
        <v>1902358.0011999998</v>
      </c>
      <c r="P122" s="44">
        <v>449431496.88</v>
      </c>
      <c r="Q122" s="45">
        <f t="shared" si="19"/>
        <v>336.24969464028351</v>
      </c>
      <c r="R122" s="45">
        <f t="shared" si="22"/>
        <v>-97.750305359716492</v>
      </c>
      <c r="S122" s="45">
        <f t="shared" si="17"/>
        <v>-48.875152679858246</v>
      </c>
      <c r="T122" s="45">
        <f t="shared" si="20"/>
        <v>-48.875152679858246</v>
      </c>
      <c r="U122" s="46">
        <v>-48.875152679858246</v>
      </c>
    </row>
    <row r="123" spans="1:21" s="39" customFormat="1" x14ac:dyDescent="0.3">
      <c r="A123" s="39">
        <v>7</v>
      </c>
      <c r="B123" s="39" t="s">
        <v>62</v>
      </c>
      <c r="C123" s="39" t="s">
        <v>63</v>
      </c>
      <c r="E123" s="39" t="s">
        <v>132</v>
      </c>
      <c r="F123" s="39" t="s">
        <v>111</v>
      </c>
      <c r="G123" s="39" t="s">
        <v>31</v>
      </c>
      <c r="H123" s="40">
        <v>1519</v>
      </c>
      <c r="I123" s="40"/>
      <c r="J123" s="39">
        <v>440</v>
      </c>
      <c r="K123" s="41" t="s">
        <v>148</v>
      </c>
      <c r="L123" s="42" t="e">
        <f t="shared" si="15"/>
        <v>#VALUE!</v>
      </c>
      <c r="M123" s="44">
        <v>190235800.11999997</v>
      </c>
      <c r="N123" s="44">
        <v>639667297</v>
      </c>
      <c r="O123" s="44" t="e">
        <f t="shared" si="21"/>
        <v>#VALUE!</v>
      </c>
      <c r="P123" s="44">
        <v>449431496.88</v>
      </c>
      <c r="Q123" s="45" t="e">
        <f t="shared" si="19"/>
        <v>#VALUE!</v>
      </c>
      <c r="R123" s="45" t="e">
        <f t="shared" si="22"/>
        <v>#VALUE!</v>
      </c>
      <c r="S123" s="45" t="e">
        <f t="shared" si="17"/>
        <v>#VALUE!</v>
      </c>
      <c r="T123" s="45" t="e">
        <f t="shared" si="20"/>
        <v>#VALUE!</v>
      </c>
      <c r="U123" s="46" t="e">
        <v>#VALUE!</v>
      </c>
    </row>
    <row r="124" spans="1:21" s="39" customFormat="1" x14ac:dyDescent="0.3">
      <c r="A124" s="39">
        <v>7</v>
      </c>
      <c r="B124" s="39" t="s">
        <v>62</v>
      </c>
      <c r="C124" s="39" t="s">
        <v>63</v>
      </c>
      <c r="E124" s="39" t="s">
        <v>92</v>
      </c>
      <c r="F124" s="39" t="s">
        <v>93</v>
      </c>
      <c r="G124" s="39" t="s">
        <v>94</v>
      </c>
      <c r="H124" s="40">
        <v>3709</v>
      </c>
      <c r="I124" s="40"/>
      <c r="J124" s="39">
        <v>4340</v>
      </c>
      <c r="K124" s="41">
        <v>600.85</v>
      </c>
      <c r="L124" s="42">
        <f t="shared" si="15"/>
        <v>0.16199784308438933</v>
      </c>
      <c r="M124" s="44">
        <v>190235800.11999997</v>
      </c>
      <c r="N124" s="44">
        <v>639667297</v>
      </c>
      <c r="O124" s="44">
        <f t="shared" si="21"/>
        <v>316611.13442622946</v>
      </c>
      <c r="P124" s="44">
        <v>449431496.88</v>
      </c>
      <c r="Q124" s="45">
        <f t="shared" si="19"/>
        <v>2020.3562902461435</v>
      </c>
      <c r="R124" s="45">
        <f t="shared" si="22"/>
        <v>-1688.6437097538565</v>
      </c>
      <c r="S124" s="45">
        <f t="shared" si="17"/>
        <v>-844.32185487692823</v>
      </c>
      <c r="T124" s="45">
        <f t="shared" si="20"/>
        <v>-844.32185487692823</v>
      </c>
      <c r="U124" s="46">
        <v>-844.32185487692823</v>
      </c>
    </row>
    <row r="125" spans="1:21" s="39" customFormat="1" x14ac:dyDescent="0.3">
      <c r="A125" s="39">
        <v>7</v>
      </c>
      <c r="B125" s="39" t="s">
        <v>62</v>
      </c>
      <c r="C125" s="39" t="s">
        <v>63</v>
      </c>
      <c r="E125" s="39" t="s">
        <v>101</v>
      </c>
      <c r="F125" s="39" t="s">
        <v>102</v>
      </c>
      <c r="G125" s="39" t="s">
        <v>10</v>
      </c>
      <c r="H125" s="40">
        <v>679</v>
      </c>
      <c r="I125" s="40"/>
      <c r="J125" s="39">
        <v>1238</v>
      </c>
      <c r="K125" s="41">
        <v>462</v>
      </c>
      <c r="L125" s="42">
        <f t="shared" si="15"/>
        <v>0.68041237113402064</v>
      </c>
      <c r="M125" s="44">
        <v>190235800.11999997</v>
      </c>
      <c r="N125" s="44">
        <v>639667297</v>
      </c>
      <c r="O125" s="44">
        <f t="shared" si="21"/>
        <v>411765.8011255411</v>
      </c>
      <c r="P125" s="44">
        <v>449431496.88</v>
      </c>
      <c r="Q125" s="45">
        <f t="shared" si="19"/>
        <v>1553.4735892381098</v>
      </c>
      <c r="R125" s="45">
        <f t="shared" si="22"/>
        <v>874.47358923810975</v>
      </c>
      <c r="S125" s="45">
        <f t="shared" si="17"/>
        <v>437.23679461905488</v>
      </c>
      <c r="T125" s="45">
        <f t="shared" si="20"/>
        <v>437.23679461905488</v>
      </c>
      <c r="U125" s="46">
        <v>437.23679461905488</v>
      </c>
    </row>
    <row r="126" spans="1:21" s="39" customFormat="1" x14ac:dyDescent="0.3">
      <c r="A126" s="39">
        <v>7</v>
      </c>
      <c r="B126" s="39" t="s">
        <v>62</v>
      </c>
      <c r="C126" s="39" t="s">
        <v>63</v>
      </c>
      <c r="E126" s="39" t="s">
        <v>133</v>
      </c>
      <c r="F126" s="39" t="s">
        <v>134</v>
      </c>
      <c r="G126" s="39" t="s">
        <v>22</v>
      </c>
      <c r="H126" s="40"/>
      <c r="I126" s="40"/>
      <c r="K126" s="41">
        <v>7</v>
      </c>
      <c r="L126" s="42" t="e">
        <f t="shared" si="15"/>
        <v>#DIV/0!</v>
      </c>
      <c r="M126" s="44">
        <v>190235800.11999997</v>
      </c>
      <c r="N126" s="44">
        <v>639667297</v>
      </c>
      <c r="O126" s="44">
        <f t="shared" si="21"/>
        <v>27176542.874285709</v>
      </c>
      <c r="P126" s="44">
        <v>449431496.88</v>
      </c>
      <c r="Q126" s="45">
        <f t="shared" si="19"/>
        <v>23.537478624819848</v>
      </c>
      <c r="R126" s="45">
        <f t="shared" si="22"/>
        <v>23.537478624819848</v>
      </c>
      <c r="S126" s="45">
        <f t="shared" si="17"/>
        <v>11.768739312409924</v>
      </c>
      <c r="T126" s="45">
        <f t="shared" si="20"/>
        <v>11.768739312409924</v>
      </c>
      <c r="U126" s="46">
        <v>11.768739312409924</v>
      </c>
    </row>
    <row r="127" spans="1:21" s="39" customFormat="1" x14ac:dyDescent="0.3">
      <c r="A127" s="39">
        <v>7</v>
      </c>
      <c r="B127" s="39" t="s">
        <v>62</v>
      </c>
      <c r="C127" s="39" t="s">
        <v>63</v>
      </c>
      <c r="E127" s="39" t="s">
        <v>135</v>
      </c>
      <c r="F127" s="39" t="s">
        <v>136</v>
      </c>
      <c r="G127" s="39" t="s">
        <v>22</v>
      </c>
      <c r="H127" s="40"/>
      <c r="I127" s="40"/>
      <c r="K127" s="41">
        <v>35</v>
      </c>
      <c r="L127" s="42" t="e">
        <f t="shared" si="15"/>
        <v>#DIV/0!</v>
      </c>
      <c r="M127" s="44">
        <v>190235800.11999997</v>
      </c>
      <c r="N127" s="44">
        <v>639667297</v>
      </c>
      <c r="O127" s="44">
        <f t="shared" si="21"/>
        <v>5435308.5748571418</v>
      </c>
      <c r="P127" s="44">
        <v>449431496.88</v>
      </c>
      <c r="Q127" s="45">
        <f t="shared" si="19"/>
        <v>117.68739312409923</v>
      </c>
      <c r="R127" s="45">
        <f t="shared" si="22"/>
        <v>117.68739312409923</v>
      </c>
      <c r="S127" s="45">
        <f t="shared" si="17"/>
        <v>58.843696562049615</v>
      </c>
      <c r="T127" s="45">
        <f t="shared" si="20"/>
        <v>58.843696562049615</v>
      </c>
      <c r="U127" s="46">
        <v>58.843696562049615</v>
      </c>
    </row>
    <row r="128" spans="1:21" s="39" customFormat="1" x14ac:dyDescent="0.3">
      <c r="A128" s="39">
        <v>7</v>
      </c>
      <c r="B128" s="39" t="s">
        <v>62</v>
      </c>
      <c r="C128" s="39" t="s">
        <v>63</v>
      </c>
      <c r="E128" s="39" t="s">
        <v>137</v>
      </c>
      <c r="F128" s="39" t="s">
        <v>138</v>
      </c>
      <c r="G128" s="39" t="s">
        <v>22</v>
      </c>
      <c r="H128" s="40">
        <v>320</v>
      </c>
      <c r="I128" s="40"/>
      <c r="K128" s="41">
        <v>77</v>
      </c>
      <c r="L128" s="42">
        <f t="shared" si="15"/>
        <v>0.24062500000000001</v>
      </c>
      <c r="M128" s="44">
        <v>190235800.11999997</v>
      </c>
      <c r="N128" s="44">
        <v>639667297</v>
      </c>
      <c r="O128" s="44">
        <f t="shared" si="21"/>
        <v>2470594.8067532466</v>
      </c>
      <c r="P128" s="44">
        <v>449431496.88</v>
      </c>
      <c r="Q128" s="45">
        <f t="shared" si="19"/>
        <v>258.91226487301827</v>
      </c>
      <c r="R128" s="45">
        <f t="shared" si="22"/>
        <v>-61.087735126981727</v>
      </c>
      <c r="S128" s="45">
        <f t="shared" si="17"/>
        <v>-30.543867563490863</v>
      </c>
      <c r="T128" s="45">
        <f t="shared" si="20"/>
        <v>-30.543867563490863</v>
      </c>
      <c r="U128" s="46">
        <v>-30.543867563490863</v>
      </c>
    </row>
    <row r="129" spans="1:21" s="39" customFormat="1" x14ac:dyDescent="0.3">
      <c r="A129" s="39">
        <v>7</v>
      </c>
      <c r="B129" s="39" t="s">
        <v>62</v>
      </c>
      <c r="C129" s="39" t="s">
        <v>63</v>
      </c>
      <c r="E129" s="39" t="s">
        <v>139</v>
      </c>
      <c r="F129" s="39" t="s">
        <v>140</v>
      </c>
      <c r="G129" s="39" t="s">
        <v>22</v>
      </c>
      <c r="H129" s="40"/>
      <c r="I129" s="40"/>
      <c r="K129" s="41">
        <v>33</v>
      </c>
      <c r="L129" s="42" t="e">
        <f t="shared" si="15"/>
        <v>#DIV/0!</v>
      </c>
      <c r="M129" s="44">
        <v>190235800.11999997</v>
      </c>
      <c r="N129" s="44">
        <v>639667297</v>
      </c>
      <c r="O129" s="44">
        <f t="shared" si="21"/>
        <v>5764721.2157575749</v>
      </c>
      <c r="P129" s="44">
        <v>449431496.88</v>
      </c>
      <c r="Q129" s="45">
        <f t="shared" si="19"/>
        <v>110.96239923129356</v>
      </c>
      <c r="R129" s="45">
        <f t="shared" si="22"/>
        <v>110.96239923129356</v>
      </c>
      <c r="S129" s="45">
        <f t="shared" si="17"/>
        <v>55.48119961564678</v>
      </c>
      <c r="T129" s="45">
        <f t="shared" si="20"/>
        <v>55.48119961564678</v>
      </c>
      <c r="U129" s="46">
        <v>55.48119961564678</v>
      </c>
    </row>
    <row r="130" spans="1:21" x14ac:dyDescent="0.3">
      <c r="M130" s="5"/>
      <c r="N130" s="5"/>
      <c r="P13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Tuotosind. yhteenveto</vt:lpstr>
      <vt:lpstr>Pivot (tuotosind.)</vt:lpstr>
      <vt:lpstr>Tuotosindikaattorit 090925</vt:lpstr>
      <vt:lpstr>Tulosind. yhteenveto</vt:lpstr>
      <vt:lpstr>Pivot (tulosind.)</vt:lpstr>
      <vt:lpstr>Tulosindikaattorit 090925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Ahlgren Harri (TEM)</dc:creator>
  <cp:lastModifiedBy>Ahlgren Harri (TEM)</cp:lastModifiedBy>
  <dcterms:created xsi:type="dcterms:W3CDTF">2025-09-17T14:38:04Z</dcterms:created>
  <dcterms:modified xsi:type="dcterms:W3CDTF">2025-11-26T15:13:15Z</dcterms:modified>
</cp:coreProperties>
</file>